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5" firstSheet="2" activeTab="3"/>
  </bookViews>
  <sheets>
    <sheet name="Prognoza" sheetId="1" r:id="rId1"/>
    <sheet name="prognoza długu" sheetId="2" r:id="rId2"/>
    <sheet name="Arkusz2" sheetId="3" r:id="rId3"/>
    <sheet name="Arkusz1" sheetId="4" r:id="rId4"/>
    <sheet name="Arkusz3" sheetId="5" r:id="rId5"/>
  </sheets>
  <externalReferences>
    <externalReference r:id="rId8"/>
    <externalReference r:id="rId9"/>
    <externalReference r:id="rId10"/>
  </externalReferences>
  <definedNames>
    <definedName name="_xlnm.Print_Area" localSheetId="3">'Arkusz1'!$A$1:$P$42</definedName>
    <definedName name="_xlnm.Print_Area" localSheetId="0">'Prognoza'!$A$1:$X$88</definedName>
    <definedName name="_xlnm.Print_Titles" localSheetId="0">'Prognoza'!$7:$7</definedName>
    <definedName name="_xlnm.Print_Titles" localSheetId="1">'prognoza długu'!$A:$B,'prognoza długu'!$1:$3</definedName>
  </definedNames>
  <calcPr fullCalcOnLoad="1"/>
</workbook>
</file>

<file path=xl/sharedStrings.xml><?xml version="1.0" encoding="utf-8"?>
<sst xmlns="http://schemas.openxmlformats.org/spreadsheetml/2006/main" count="385" uniqueCount="195">
  <si>
    <t>Lp.</t>
  </si>
  <si>
    <t>Dział</t>
  </si>
  <si>
    <t>Rozdział</t>
  </si>
  <si>
    <t>Nazwa zadania</t>
  </si>
  <si>
    <t>Cel</t>
  </si>
  <si>
    <t>jednostka  odpowiedzialna za realiz.lub koordynację wykonania przedsięwzięcia</t>
  </si>
  <si>
    <t xml:space="preserve">okres realizacji                  </t>
  </si>
  <si>
    <t>Klasyfikacja budżetowa</t>
  </si>
  <si>
    <t>Wydatki poniesione w latach poprzednich</t>
  </si>
  <si>
    <t>Od</t>
  </si>
  <si>
    <t>Do</t>
  </si>
  <si>
    <t>Przedsięwzięcia ogółem</t>
  </si>
  <si>
    <t>- WYDATKI BIEŻĄCE</t>
  </si>
  <si>
    <t>- WYDATKI MAJĄTKOWE</t>
  </si>
  <si>
    <t>a)</t>
  </si>
  <si>
    <t>b)</t>
  </si>
  <si>
    <t>c)</t>
  </si>
  <si>
    <t>Wykonanie ogółem (10+11)</t>
  </si>
  <si>
    <t>% wyk. ogółem/ łączne nakłady fin. (12:9)</t>
  </si>
  <si>
    <t>% wykonania rocznego (11:14)</t>
  </si>
  <si>
    <t>lp.</t>
  </si>
  <si>
    <t>Wyszczególnienie</t>
  </si>
  <si>
    <t>I</t>
  </si>
  <si>
    <t>Dochody</t>
  </si>
  <si>
    <t>a</t>
  </si>
  <si>
    <t>bieżące</t>
  </si>
  <si>
    <t>b</t>
  </si>
  <si>
    <t>majątkowe</t>
  </si>
  <si>
    <t>w tym</t>
  </si>
  <si>
    <t>sprzedaż majątku</t>
  </si>
  <si>
    <t>II</t>
  </si>
  <si>
    <t>Wydatki</t>
  </si>
  <si>
    <t>obsługa długu</t>
  </si>
  <si>
    <t>wydatki związane z leasingiem</t>
  </si>
  <si>
    <t>gwarancje i poręczenia w roku budżetowym</t>
  </si>
  <si>
    <t>wynagrodzenia i składki od nich naliczane</t>
  </si>
  <si>
    <t>wydatki związane z funkcjonowaniem organów j.s.t.</t>
  </si>
  <si>
    <t>Przedsięwzięcia (projekty, programy, zadania wieloletnie) - jak w załączniku nr 4</t>
  </si>
  <si>
    <t>Przedsięwzięcia  (ciągłość działania jednostki) - jak w załączniku nr 4</t>
  </si>
  <si>
    <t>Przedsięwzięcia (wieloletnie poręczenia i gwarancje) - jak w załączniku nr 4</t>
  </si>
  <si>
    <t>Przedsięwzięcia (programy, projekty, zadania wieloletnie) - jak w załączniku nr 4.</t>
  </si>
  <si>
    <t>III</t>
  </si>
  <si>
    <t>Przychody</t>
  </si>
  <si>
    <t>zaciągany dług</t>
  </si>
  <si>
    <t>pożyczki</t>
  </si>
  <si>
    <t>kredyty</t>
  </si>
  <si>
    <t>emisja obligacji</t>
  </si>
  <si>
    <t>spłata udzielonych pożyczek</t>
  </si>
  <si>
    <t>c</t>
  </si>
  <si>
    <t>nadwyżka budżetowa z lat poprzednich</t>
  </si>
  <si>
    <t>d</t>
  </si>
  <si>
    <t>wolne środki</t>
  </si>
  <si>
    <t>IV</t>
  </si>
  <si>
    <t>Rozchody</t>
  </si>
  <si>
    <t>spłata długu</t>
  </si>
  <si>
    <t>wykup obligacji</t>
  </si>
  <si>
    <t>pożyczki do udzielenia</t>
  </si>
  <si>
    <t>inne</t>
  </si>
  <si>
    <t>V</t>
  </si>
  <si>
    <t>Wynik budżetu (+ nadwyżka; - deficyt)</t>
  </si>
  <si>
    <t>Va</t>
  </si>
  <si>
    <t>Finansowanie deficytu</t>
  </si>
  <si>
    <t>Vb</t>
  </si>
  <si>
    <t>Przeznaczenie nadwyżki</t>
  </si>
  <si>
    <t>spłata zaciągniętęgo długu</t>
  </si>
  <si>
    <t>udzielenie pożyczek</t>
  </si>
  <si>
    <t>VI</t>
  </si>
  <si>
    <t>Dług / Prognoza kwoty długu w tym leasing</t>
  </si>
  <si>
    <t>VII</t>
  </si>
  <si>
    <t>Relacja z art. 169 ustawy o finansach publicznych z dnia 30 czerwca 2005r (max 15%)</t>
  </si>
  <si>
    <t>x</t>
  </si>
  <si>
    <t>VIII</t>
  </si>
  <si>
    <t>Relacja z art. 170 ustawy o finansach publicznych z dnia 30 czerwca 2005r (max 60%)</t>
  </si>
  <si>
    <t>IX.</t>
  </si>
  <si>
    <t>Obciążenia spłatami wg art. 243 ust 1 ustawy o finansach publicznych - część wzoru w treści:                           (R + O)/D</t>
  </si>
  <si>
    <t>X.</t>
  </si>
  <si>
    <t>Limit obciążeń budżetu spłatą długu, kosztami jego obsługi oraz poręczeniami i gwarancjami - zgodnie z art. 243 ust. 1 ustawy o finansach publicznych - średnia z trzech poprzednich lat</t>
  </si>
  <si>
    <t>XI.</t>
  </si>
  <si>
    <t>Relacja o ktorej mowa w art. 243  ustawy z dnia 27 sierpnia 2009r o finansach publicznych  (poz. X minus poz. IX)- nie może być ze znakiem "minus"</t>
  </si>
  <si>
    <t>XII.</t>
  </si>
  <si>
    <t>Sposób sfinansowania spłaty długu</t>
  </si>
  <si>
    <t>nadwyżka budżetowa</t>
  </si>
  <si>
    <t>Wielkości kontrolne i informacyjne</t>
  </si>
  <si>
    <t>A.</t>
  </si>
  <si>
    <t>Limit obciążeń budżetu spłatą długu, kosztami jego obsługi oraz poręczeniami i gwarancjami-średnia z trzech lat</t>
  </si>
  <si>
    <t>B.</t>
  </si>
  <si>
    <t>Relacja o ktorej mowa w art. 243  ustawy z dnia 27 sierpnia 2009r o finansach publicznych (Dz. U. Nr 157, poz. 1240) - od roku 2014 nie może być ze znakiem "minus"</t>
  </si>
  <si>
    <t>C.</t>
  </si>
  <si>
    <t>(Dochody bieżące + sprzedaż majątku - wydatki bieżące) / dochody ogółem: (Db+Sm-Wb)/D - dla danego roku</t>
  </si>
  <si>
    <t>D.</t>
  </si>
  <si>
    <t>Równowaga budżetowa D+ P - W - R = 0</t>
  </si>
  <si>
    <t>E.</t>
  </si>
  <si>
    <t>Różnica dochody bieżące + nadwyżka z lat ubiegłych+ wolne środki - wydatki bieżące (art. 242 ust. 1 ufp) - od roku 2011 nie może być ze znakiem "minus"</t>
  </si>
  <si>
    <t>F.</t>
  </si>
  <si>
    <t>Obsługa długu związana z UE</t>
  </si>
  <si>
    <t>G.</t>
  </si>
  <si>
    <t>Spłata długu związana z UE</t>
  </si>
  <si>
    <t>H.</t>
  </si>
  <si>
    <t>Gwarancje i poręczenia związane z UE -sam. os. prawne</t>
  </si>
  <si>
    <t>I.</t>
  </si>
  <si>
    <t>Dług na koniec roku związany z UE.</t>
  </si>
  <si>
    <t>J.</t>
  </si>
  <si>
    <t>Relacja z art. 169 ustawy o finansach publicznych z dnia 30 czerwca 2005r (max 15%) bez UE</t>
  </si>
  <si>
    <t>K.</t>
  </si>
  <si>
    <t>Relacja z art. 170 ustawy o finansach publicznych z dnia 30 czerwca 2005r (max 60%) bez UE</t>
  </si>
  <si>
    <t>L.</t>
  </si>
  <si>
    <t>(R + O) / D bez UE</t>
  </si>
  <si>
    <t>Ł</t>
  </si>
  <si>
    <t>Relacja o ktorej mowa w art. 243  ustawy z dnia 27 sierpnia 2009r o finansach publicznych (Dz. U. Nr 157, poz. 1240) - od roku 2014 nie może być ze znakiem "minus" - bez UE</t>
  </si>
  <si>
    <t>M</t>
  </si>
  <si>
    <t xml:space="preserve">Przypadające na jednostkę kwoty zobowiązań związków j.s.t. </t>
  </si>
  <si>
    <t>2011 rok (plan)</t>
  </si>
  <si>
    <t>% wykonania</t>
  </si>
  <si>
    <t>L.p.</t>
  </si>
  <si>
    <t>A. Dochody</t>
  </si>
  <si>
    <t>z tego</t>
  </si>
  <si>
    <t>A.1. Dochody bieżące</t>
  </si>
  <si>
    <t>- dochody własne</t>
  </si>
  <si>
    <t>- subwencja ogólna</t>
  </si>
  <si>
    <t>- dotacje celowe, płatności i środki z innych źródeł na zadania bieżące wraz ze zwrotami dotacji</t>
  </si>
  <si>
    <t>A.2. Dochody majątkowe</t>
  </si>
  <si>
    <t>- dochody ze sprzedaży majątku</t>
  </si>
  <si>
    <t>- dotacje celowe, płatności i środki z innych źródeł na zadania inwestycyjne wraz ze zwrotami dotacji</t>
  </si>
  <si>
    <t>- pozostałe</t>
  </si>
  <si>
    <t>B. Wydatki</t>
  </si>
  <si>
    <t>B1. Wydatki bieżące</t>
  </si>
  <si>
    <t>- wydatki na obsługę długu</t>
  </si>
  <si>
    <t>- wydatki związane z leasingiem</t>
  </si>
  <si>
    <t>- wydatki z tytułu poręczeń i gwarancji</t>
  </si>
  <si>
    <t>B.2.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</si>
  <si>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</si>
  <si>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</si>
  <si>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Arial CE"/>
        <family val="0"/>
      </rPr>
      <t>1</t>
    </r>
    <r>
      <rPr>
        <b/>
        <sz val="10"/>
        <rFont val="Arial CE"/>
        <family val="0"/>
      </rPr>
      <t xml:space="preserve"> Przychody ogółem</t>
    </r>
  </si>
  <si>
    <t>Kredyty i pożyczki długoterminowe</t>
  </si>
  <si>
    <t>w tym: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</si>
  <si>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</si>
  <si>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</si>
  <si>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</si>
  <si>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</si>
  <si>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</si>
  <si>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</si>
  <si>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</si>
  <si>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</si>
  <si>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r>
      <t>D</t>
    </r>
    <r>
      <rPr>
        <b/>
        <vertAlign val="subscript"/>
        <sz val="10"/>
        <rFont val="Arial CE"/>
        <family val="0"/>
      </rPr>
      <t>2</t>
    </r>
    <r>
      <rPr>
        <b/>
        <sz val="10"/>
        <rFont val="Arial CE"/>
        <family val="0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</si>
  <si>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</si>
  <si>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</si>
  <si>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</si>
  <si>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</si>
  <si>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</si>
  <si>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</si>
  <si>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Arial CE"/>
        <family val="0"/>
      </rPr>
      <t>1</t>
    </r>
    <r>
      <rPr>
        <b/>
        <sz val="10"/>
        <rFont val="Arial CE"/>
        <family val="0"/>
      </rPr>
      <t>. Dług na koniec roku</t>
    </r>
  </si>
  <si>
    <t>Zaciągnięte kredyty i pożyczki długoterminowe</t>
  </si>
  <si>
    <t>leasing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</si>
  <si>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</si>
  <si>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</si>
  <si>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Arial CE"/>
        <family val="2"/>
      </rPr>
      <t>3)</t>
    </r>
  </si>
  <si>
    <t>Wymagalne zobowiązania</t>
  </si>
  <si>
    <t>z tytułu dostaw towarów i usług</t>
  </si>
  <si>
    <t>z tytułu udzielonych poręczeń</t>
  </si>
  <si>
    <t>Wskaźnik długu (poz.40 / poz.1) %</t>
  </si>
  <si>
    <t>Wskaźnik długu bez UE (poz.40 - poz.42 - poz.45 - poz.47 / poz.1) %</t>
  </si>
  <si>
    <t>Wskaźnik długu do dochodów własnych (poz.40 / (poz.3+poz.7+poz.9)) %</t>
  </si>
  <si>
    <t>Wskaźnik długu bez UE do dochodów własnych ((poz.40 - poz.42 - poz.45 - poz.47) / (poz.3+poz.7+poz.9)) %</t>
  </si>
  <si>
    <r>
      <t>E</t>
    </r>
    <r>
      <rPr>
        <b/>
        <vertAlign val="subscript"/>
        <sz val="10"/>
        <rFont val="Arial CE"/>
        <family val="0"/>
      </rPr>
      <t>2</t>
    </r>
    <r>
      <rPr>
        <b/>
        <sz val="10"/>
        <rFont val="Arial CE"/>
        <family val="0"/>
      </rPr>
      <t>. Zadłużenie w ciągu roku</t>
    </r>
  </si>
  <si>
    <t xml:space="preserve">z tego, przypadające do spłaty w roku budżetowym </t>
  </si>
  <si>
    <t>kredyty i pożyczki (kapitał + odsetki)</t>
  </si>
  <si>
    <t>na realizację programów i projektów realizowanych z udziałem środków pochodzących z funduszy strukturalnych i Funduszu Spójności UE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</si>
  <si>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</si>
  <si>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</si>
  <si>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</si>
  <si>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Wskaźnik zadłużenia (poz.56 / poz.1) %</t>
  </si>
  <si>
    <t>Wskaźnik zadłużenia bez UE ((poz.56 - poz.58 - poz.61 - poz.63) / poz.1) %</t>
  </si>
  <si>
    <t>Wskaźnik zadłużenia do dochodów własnych (poz.56 / (poz.3+poz.7+poz.9)) %</t>
  </si>
  <si>
    <t>Wskaźnik zadłużenia bez UE do dochodów własnych ((poz.56 - poz.58 - poz.61- poz.63) / (poz.3+poz.7+poz.9)) %</t>
  </si>
  <si>
    <t>średnia arytmetyczna z obliczonych dla ostatnich trzech lat relacji dochodów bieżących powiększonych o wpływy uzyskane ze sprzedaży majątku oraz pomniejszonych o wydatki bieżące, do dochodów ogółem</t>
  </si>
  <si>
    <t>pokrycie wydatków bieżących dochodami bieżącymi (poz.2 - poz.11)</t>
  </si>
  <si>
    <t>spełnienie warunku wynikającego z art. 243 uofp</t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</si>
  <si>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</si>
  <si>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</si>
  <si>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</si>
  <si>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</si>
  <si>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Plan po zmianach 2011</t>
  </si>
  <si>
    <t>Wykonanie            I półrocze 2011</t>
  </si>
  <si>
    <t>I półrocze 2011 (wykonanie)</t>
  </si>
  <si>
    <t>Uwagi - rzeczowe wykonanie</t>
  </si>
  <si>
    <t xml:space="preserve">Łączne nakłady finansowe
planowane </t>
  </si>
  <si>
    <t>Plan po zmianach        w ... roku</t>
  </si>
  <si>
    <t>Wydatki na programy, projekty lub zadania zwiazane z programami realizowanymi z udziałem środków, o których mowa w art.5 ust.1, pkt 2 i 3 (razem)</t>
  </si>
  <si>
    <t>Wydatki na programy, projekty lub zadania związane z umowami partnerstwa publiczno-prywatnego</t>
  </si>
  <si>
    <t>Wydatki na programy, projekty lub zadania pozostałe(inne niż wymienione w lit.a i b ) (razem)</t>
  </si>
  <si>
    <t>Wykaz przedsięwzięć do WPF</t>
  </si>
  <si>
    <t>Wykonanie               w I półroczu ... r.</t>
  </si>
  <si>
    <t>Rady Powiatu w Starachowicach</t>
  </si>
  <si>
    <t>z dnia 27 - czerwca - 2013 roku</t>
  </si>
  <si>
    <t>Załącznik Nr 9 do Uchwały Nr XXXIII/268/2013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</si>
</sst>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_ ;\-0\ "/>
    <numFmt numFmtId="166" formatCode="#,##0.00_ ;\-#,##0.00\ "/>
    <numFmt numFmtId="167" formatCode="#,##0.0000_ ;\-#,##0.0000\ "/>
  </numFmts>
  <fonts count="6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7"/>
      <name val="Arial CE"/>
      <family val="0"/>
    </font>
    <font>
      <i/>
      <sz val="7"/>
      <name val="Arial CE"/>
      <family val="0"/>
    </font>
    <font>
      <i/>
      <sz val="10"/>
      <name val="Arial CE"/>
      <family val="0"/>
    </font>
    <font>
      <sz val="7"/>
      <name val="Arial CE"/>
      <family val="0"/>
    </font>
    <font>
      <b/>
      <i/>
      <sz val="7"/>
      <name val="Arial CE"/>
      <family val="0"/>
    </font>
    <font>
      <sz val="7"/>
      <color indexed="10"/>
      <name val="Arial CE"/>
      <family val="0"/>
    </font>
    <font>
      <sz val="10"/>
      <color indexed="10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0"/>
    </font>
    <font>
      <b/>
      <vertAlign val="subscript"/>
      <sz val="10"/>
      <name val="Arial CE"/>
      <family val="0"/>
    </font>
    <font>
      <b/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6"/>
      <color indexed="8"/>
      <name val="Czcionka tekstu podstawowego"/>
      <family val="0"/>
    </font>
    <font>
      <b/>
      <i/>
      <sz val="10"/>
      <color indexed="8"/>
      <name val="Arial Narrow"/>
      <family val="2"/>
    </font>
    <font>
      <b/>
      <i/>
      <sz val="10"/>
      <color indexed="8"/>
      <name val="Czcionka tekstu podstawowego"/>
      <family val="0"/>
    </font>
    <font>
      <b/>
      <sz val="11"/>
      <color indexed="8"/>
      <name val="Arial Narrow"/>
      <family val="2"/>
    </font>
    <font>
      <b/>
      <i/>
      <sz val="12"/>
      <color indexed="8"/>
      <name val="Czcionka tekstu podstawowego"/>
      <family val="0"/>
    </font>
    <font>
      <b/>
      <i/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Arial Narrow"/>
      <family val="2"/>
    </font>
    <font>
      <b/>
      <sz val="8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62" fillId="26" borderId="1" applyNumberFormat="0" applyAlignment="0" applyProtection="0"/>
    <xf numFmtId="9" fontId="2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52" applyFill="1" applyAlignment="1" applyProtection="1">
      <alignment horizontal="center" vertical="center"/>
      <protection/>
    </xf>
    <xf numFmtId="0" fontId="3" fillId="0" borderId="0" xfId="52" applyFill="1" applyAlignment="1" applyProtection="1">
      <alignment vertical="center"/>
      <protection/>
    </xf>
    <xf numFmtId="0" fontId="3" fillId="0" borderId="0" xfId="52" applyFill="1" applyAlignment="1" applyProtection="1">
      <alignment vertical="center" wrapText="1"/>
      <protection/>
    </xf>
    <xf numFmtId="0" fontId="3" fillId="0" borderId="0" xfId="52" applyFill="1">
      <alignment/>
      <protection/>
    </xf>
    <xf numFmtId="0" fontId="3" fillId="0" borderId="0" xfId="52">
      <alignment/>
      <protection/>
    </xf>
    <xf numFmtId="0" fontId="4" fillId="0" borderId="0" xfId="52" applyFont="1" applyFill="1" applyAlignment="1" applyProtection="1">
      <alignment vertical="center"/>
      <protection/>
    </xf>
    <xf numFmtId="0" fontId="5" fillId="32" borderId="10" xfId="52" applyFont="1" applyFill="1" applyBorder="1" applyAlignment="1" applyProtection="1">
      <alignment horizontal="center" vertical="center"/>
      <protection/>
    </xf>
    <xf numFmtId="4" fontId="6" fillId="32" borderId="11" xfId="52" applyNumberFormat="1" applyFont="1" applyFill="1" applyBorder="1" applyAlignment="1" applyProtection="1">
      <alignment horizontal="center" vertical="center"/>
      <protection/>
    </xf>
    <xf numFmtId="43" fontId="6" fillId="32" borderId="12" xfId="52" applyNumberFormat="1" applyFont="1" applyFill="1" applyBorder="1" applyAlignment="1" applyProtection="1">
      <alignment horizontal="right" vertical="center"/>
      <protection/>
    </xf>
    <xf numFmtId="3" fontId="5" fillId="32" borderId="12" xfId="52" applyNumberFormat="1" applyFont="1" applyFill="1" applyBorder="1" applyAlignment="1" applyProtection="1">
      <alignment horizontal="right" vertical="center"/>
      <protection/>
    </xf>
    <xf numFmtId="4" fontId="7" fillId="32" borderId="13" xfId="52" applyNumberFormat="1" applyFont="1" applyFill="1" applyBorder="1" applyAlignment="1" applyProtection="1">
      <alignment horizontal="center" vertical="center"/>
      <protection/>
    </xf>
    <xf numFmtId="4" fontId="7" fillId="32" borderId="14" xfId="52" applyNumberFormat="1" applyFont="1" applyFill="1" applyBorder="1" applyAlignment="1" applyProtection="1">
      <alignment vertical="center"/>
      <protection/>
    </xf>
    <xf numFmtId="4" fontId="7" fillId="32" borderId="15" xfId="52" applyNumberFormat="1" applyFont="1" applyFill="1" applyBorder="1" applyAlignment="1" applyProtection="1">
      <alignment vertical="center" wrapText="1"/>
      <protection/>
    </xf>
    <xf numFmtId="43" fontId="7" fillId="33" borderId="16" xfId="52" applyNumberFormat="1" applyFont="1" applyFill="1" applyBorder="1" applyAlignment="1" applyProtection="1">
      <alignment horizontal="right" vertical="center"/>
      <protection locked="0"/>
    </xf>
    <xf numFmtId="3" fontId="8" fillId="33" borderId="16" xfId="52" applyNumberFormat="1" applyFont="1" applyFill="1" applyBorder="1" applyAlignment="1" applyProtection="1">
      <alignment horizontal="right" vertical="center"/>
      <protection locked="0"/>
    </xf>
    <xf numFmtId="43" fontId="7" fillId="34" borderId="16" xfId="52" applyNumberFormat="1" applyFont="1" applyFill="1" applyBorder="1" applyAlignment="1" applyProtection="1">
      <alignment horizontal="right" vertical="center"/>
      <protection locked="0"/>
    </xf>
    <xf numFmtId="43" fontId="9" fillId="33" borderId="16" xfId="52" applyNumberFormat="1" applyFont="1" applyFill="1" applyBorder="1" applyAlignment="1" applyProtection="1">
      <alignment horizontal="right" vertical="center"/>
      <protection locked="0"/>
    </xf>
    <xf numFmtId="3" fontId="3" fillId="33" borderId="16" xfId="52" applyNumberFormat="1" applyFill="1" applyBorder="1" applyAlignment="1" applyProtection="1">
      <alignment horizontal="right" vertical="center"/>
      <protection locked="0"/>
    </xf>
    <xf numFmtId="4" fontId="9" fillId="32" borderId="13" xfId="52" applyNumberFormat="1" applyFont="1" applyFill="1" applyBorder="1" applyAlignment="1" applyProtection="1">
      <alignment horizontal="center" vertical="center"/>
      <protection/>
    </xf>
    <xf numFmtId="4" fontId="9" fillId="32" borderId="14" xfId="52" applyNumberFormat="1" applyFont="1" applyFill="1" applyBorder="1" applyAlignment="1" applyProtection="1">
      <alignment horizontal="center" vertical="center"/>
      <protection/>
    </xf>
    <xf numFmtId="4" fontId="9" fillId="32" borderId="16" xfId="52" applyNumberFormat="1" applyFont="1" applyFill="1" applyBorder="1" applyAlignment="1" applyProtection="1">
      <alignment vertical="center" wrapText="1"/>
      <protection/>
    </xf>
    <xf numFmtId="4" fontId="6" fillId="32" borderId="13" xfId="52" applyNumberFormat="1" applyFont="1" applyFill="1" applyBorder="1" applyAlignment="1" applyProtection="1">
      <alignment horizontal="center" vertical="center"/>
      <protection/>
    </xf>
    <xf numFmtId="43" fontId="6" fillId="32" borderId="16" xfId="52" applyNumberFormat="1" applyFont="1" applyFill="1" applyBorder="1" applyAlignment="1" applyProtection="1">
      <alignment horizontal="right" vertical="center"/>
      <protection/>
    </xf>
    <xf numFmtId="3" fontId="5" fillId="32" borderId="16" xfId="52" applyNumberFormat="1" applyFont="1" applyFill="1" applyBorder="1" applyAlignment="1" applyProtection="1">
      <alignment horizontal="right" vertical="center"/>
      <protection/>
    </xf>
    <xf numFmtId="43" fontId="9" fillId="34" borderId="16" xfId="52" applyNumberFormat="1" applyFont="1" applyFill="1" applyBorder="1" applyAlignment="1" applyProtection="1">
      <alignment horizontal="right" vertical="center"/>
      <protection locked="0"/>
    </xf>
    <xf numFmtId="43" fontId="9" fillId="0" borderId="16" xfId="52" applyNumberFormat="1" applyFont="1" applyFill="1" applyBorder="1" applyAlignment="1" applyProtection="1">
      <alignment horizontal="right" vertical="center"/>
      <protection locked="0"/>
    </xf>
    <xf numFmtId="43" fontId="9" fillId="0" borderId="16" xfId="52" applyNumberFormat="1" applyFont="1" applyFill="1" applyBorder="1" applyAlignment="1" applyProtection="1">
      <alignment horizontal="right" vertical="center"/>
      <protection/>
    </xf>
    <xf numFmtId="3" fontId="3" fillId="0" borderId="16" xfId="52" applyNumberFormat="1" applyFill="1" applyBorder="1" applyAlignment="1" applyProtection="1">
      <alignment horizontal="right" vertical="center"/>
      <protection/>
    </xf>
    <xf numFmtId="3" fontId="3" fillId="0" borderId="16" xfId="52" applyNumberFormat="1" applyFill="1" applyBorder="1" applyAlignment="1" applyProtection="1">
      <alignment horizontal="right" vertical="center"/>
      <protection locked="0"/>
    </xf>
    <xf numFmtId="43" fontId="9" fillId="32" borderId="16" xfId="52" applyNumberFormat="1" applyFont="1" applyFill="1" applyBorder="1" applyAlignment="1" applyProtection="1">
      <alignment horizontal="right" vertical="center"/>
      <protection/>
    </xf>
    <xf numFmtId="3" fontId="3" fillId="32" borderId="16" xfId="52" applyNumberFormat="1" applyFill="1" applyBorder="1" applyAlignment="1" applyProtection="1">
      <alignment horizontal="right" vertical="center"/>
      <protection/>
    </xf>
    <xf numFmtId="0" fontId="9" fillId="32" borderId="12" xfId="52" applyFont="1" applyFill="1" applyBorder="1" applyAlignment="1" applyProtection="1">
      <alignment vertical="center" wrapText="1"/>
      <protection/>
    </xf>
    <xf numFmtId="4" fontId="9" fillId="32" borderId="14" xfId="52" applyNumberFormat="1" applyFont="1" applyFill="1" applyBorder="1" applyAlignment="1" applyProtection="1">
      <alignment horizontal="center" vertical="center" textRotation="90"/>
      <protection/>
    </xf>
    <xf numFmtId="43" fontId="7" fillId="32" borderId="16" xfId="52" applyNumberFormat="1" applyFont="1" applyFill="1" applyBorder="1" applyAlignment="1" applyProtection="1">
      <alignment horizontal="right" vertical="center"/>
      <protection/>
    </xf>
    <xf numFmtId="3" fontId="8" fillId="32" borderId="16" xfId="52" applyNumberFormat="1" applyFont="1" applyFill="1" applyBorder="1" applyAlignment="1" applyProtection="1">
      <alignment horizontal="right" vertical="center"/>
      <protection/>
    </xf>
    <xf numFmtId="43" fontId="6" fillId="32" borderId="16" xfId="52" applyNumberFormat="1" applyFont="1" applyFill="1" applyBorder="1" applyAlignment="1" applyProtection="1">
      <alignment horizontal="right" vertical="center" indent="2"/>
      <protection/>
    </xf>
    <xf numFmtId="4" fontId="9" fillId="32" borderId="14" xfId="52" applyNumberFormat="1" applyFont="1" applyFill="1" applyBorder="1" applyAlignment="1" applyProtection="1">
      <alignment vertical="center"/>
      <protection/>
    </xf>
    <xf numFmtId="4" fontId="9" fillId="32" borderId="15" xfId="52" applyNumberFormat="1" applyFont="1" applyFill="1" applyBorder="1" applyAlignment="1" applyProtection="1">
      <alignment vertical="center" wrapText="1"/>
      <protection/>
    </xf>
    <xf numFmtId="43" fontId="9" fillId="33" borderId="16" xfId="52" applyNumberFormat="1" applyFont="1" applyFill="1" applyBorder="1" applyAlignment="1" applyProtection="1">
      <alignment horizontal="right" vertical="center"/>
      <protection/>
    </xf>
    <xf numFmtId="3" fontId="3" fillId="33" borderId="16" xfId="52" applyNumberFormat="1" applyFill="1" applyBorder="1" applyAlignment="1" applyProtection="1">
      <alignment horizontal="right" vertical="center"/>
      <protection/>
    </xf>
    <xf numFmtId="4" fontId="6" fillId="32" borderId="14" xfId="52" applyNumberFormat="1" applyFont="1" applyFill="1" applyBorder="1" applyAlignment="1" applyProtection="1">
      <alignment vertical="center"/>
      <protection/>
    </xf>
    <xf numFmtId="4" fontId="6" fillId="32" borderId="15" xfId="52" applyNumberFormat="1" applyFont="1" applyFill="1" applyBorder="1" applyAlignment="1" applyProtection="1">
      <alignment vertical="center" wrapText="1"/>
      <protection/>
    </xf>
    <xf numFmtId="4" fontId="9" fillId="33" borderId="16" xfId="52" applyNumberFormat="1" applyFont="1" applyFill="1" applyBorder="1" applyAlignment="1" applyProtection="1">
      <alignment horizontal="right" vertical="center"/>
      <protection/>
    </xf>
    <xf numFmtId="4" fontId="3" fillId="33" borderId="16" xfId="52" applyNumberFormat="1" applyFill="1" applyBorder="1" applyAlignment="1" applyProtection="1">
      <alignment horizontal="right" vertical="center"/>
      <protection/>
    </xf>
    <xf numFmtId="10" fontId="6" fillId="32" borderId="16" xfId="52" applyNumberFormat="1" applyFont="1" applyFill="1" applyBorder="1" applyAlignment="1" applyProtection="1">
      <alignment horizontal="center" vertical="center"/>
      <protection/>
    </xf>
    <xf numFmtId="4" fontId="6" fillId="32" borderId="16" xfId="52" applyNumberFormat="1" applyFont="1" applyFill="1" applyBorder="1" applyAlignment="1" applyProtection="1">
      <alignment horizontal="center" vertical="center"/>
      <protection/>
    </xf>
    <xf numFmtId="4" fontId="5" fillId="32" borderId="16" xfId="52" applyNumberFormat="1" applyFont="1" applyFill="1" applyBorder="1" applyAlignment="1" applyProtection="1">
      <alignment horizontal="center" vertical="center"/>
      <protection/>
    </xf>
    <xf numFmtId="4" fontId="6" fillId="32" borderId="17" xfId="52" applyNumberFormat="1" applyFont="1" applyFill="1" applyBorder="1" applyAlignment="1" applyProtection="1">
      <alignment horizontal="center" vertical="center"/>
      <protection/>
    </xf>
    <xf numFmtId="164" fontId="6" fillId="32" borderId="18" xfId="52" applyNumberFormat="1" applyFont="1" applyFill="1" applyBorder="1" applyAlignment="1" applyProtection="1">
      <alignment horizontal="center" vertical="center"/>
      <protection/>
    </xf>
    <xf numFmtId="164" fontId="5" fillId="32" borderId="18" xfId="52" applyNumberFormat="1" applyFont="1" applyFill="1" applyBorder="1" applyAlignment="1" applyProtection="1">
      <alignment horizontal="center" vertical="center"/>
      <protection/>
    </xf>
    <xf numFmtId="4" fontId="6" fillId="32" borderId="18" xfId="52" applyNumberFormat="1" applyFont="1" applyFill="1" applyBorder="1" applyAlignment="1" applyProtection="1">
      <alignment horizontal="center" vertical="center"/>
      <protection/>
    </xf>
    <xf numFmtId="4" fontId="6" fillId="32" borderId="19" xfId="52" applyNumberFormat="1" applyFont="1" applyFill="1" applyBorder="1" applyAlignment="1" applyProtection="1">
      <alignment horizontal="center" vertical="center"/>
      <protection/>
    </xf>
    <xf numFmtId="4" fontId="10" fillId="32" borderId="15" xfId="52" applyNumberFormat="1" applyFont="1" applyFill="1" applyBorder="1" applyAlignment="1" applyProtection="1">
      <alignment vertical="center" wrapText="1"/>
      <protection/>
    </xf>
    <xf numFmtId="4" fontId="10" fillId="32" borderId="20" xfId="52" applyNumberFormat="1" applyFont="1" applyFill="1" applyBorder="1" applyAlignment="1" applyProtection="1">
      <alignment vertical="center" wrapText="1"/>
      <protection/>
    </xf>
    <xf numFmtId="4" fontId="10" fillId="32" borderId="21" xfId="52" applyNumberFormat="1" applyFont="1" applyFill="1" applyBorder="1" applyAlignment="1" applyProtection="1">
      <alignment vertical="center" wrapText="1"/>
      <protection/>
    </xf>
    <xf numFmtId="4" fontId="7" fillId="32" borderId="0" xfId="52" applyNumberFormat="1" applyFont="1" applyFill="1" applyBorder="1" applyAlignment="1" applyProtection="1">
      <alignment horizontal="left" vertical="center"/>
      <protection/>
    </xf>
    <xf numFmtId="4" fontId="8" fillId="32" borderId="0" xfId="52" applyNumberFormat="1" applyFont="1" applyFill="1" applyBorder="1" applyAlignment="1" applyProtection="1">
      <alignment horizontal="left" vertical="center"/>
      <protection/>
    </xf>
    <xf numFmtId="0" fontId="9" fillId="35" borderId="22" xfId="52" applyFont="1" applyFill="1" applyBorder="1" applyProtection="1">
      <alignment/>
      <protection locked="0"/>
    </xf>
    <xf numFmtId="0" fontId="9" fillId="35" borderId="23" xfId="52" applyFont="1" applyFill="1" applyBorder="1" applyProtection="1">
      <alignment/>
      <protection locked="0"/>
    </xf>
    <xf numFmtId="0" fontId="3" fillId="0" borderId="0" xfId="52" applyProtection="1">
      <alignment/>
      <protection locked="0"/>
    </xf>
    <xf numFmtId="4" fontId="9" fillId="32" borderId="24" xfId="52" applyNumberFormat="1" applyFont="1" applyFill="1" applyBorder="1" applyAlignment="1" applyProtection="1">
      <alignment horizontal="center" vertical="center"/>
      <protection/>
    </xf>
    <xf numFmtId="164" fontId="9" fillId="32" borderId="21" xfId="52" applyNumberFormat="1" applyFont="1" applyFill="1" applyBorder="1" applyAlignment="1" applyProtection="1">
      <alignment horizontal="center" vertical="center"/>
      <protection/>
    </xf>
    <xf numFmtId="4" fontId="9" fillId="32" borderId="21" xfId="52" applyNumberFormat="1" applyFont="1" applyFill="1" applyBorder="1" applyAlignment="1" applyProtection="1">
      <alignment horizontal="center" vertical="center"/>
      <protection/>
    </xf>
    <xf numFmtId="4" fontId="9" fillId="32" borderId="25" xfId="52" applyNumberFormat="1" applyFont="1" applyFill="1" applyBorder="1" applyAlignment="1" applyProtection="1">
      <alignment horizontal="center" vertical="center"/>
      <protection/>
    </xf>
    <xf numFmtId="4" fontId="3" fillId="32" borderId="26" xfId="52" applyNumberFormat="1" applyFill="1" applyBorder="1" applyAlignment="1" applyProtection="1">
      <alignment horizontal="center" vertical="center"/>
      <protection/>
    </xf>
    <xf numFmtId="4" fontId="3" fillId="32" borderId="12" xfId="52" applyNumberFormat="1" applyFill="1" applyBorder="1" applyAlignment="1" applyProtection="1">
      <alignment horizontal="center" vertical="center"/>
      <protection/>
    </xf>
    <xf numFmtId="4" fontId="9" fillId="32" borderId="27" xfId="52" applyNumberFormat="1" applyFont="1" applyFill="1" applyBorder="1" applyAlignment="1" applyProtection="1">
      <alignment horizontal="center" vertical="center"/>
      <protection/>
    </xf>
    <xf numFmtId="164" fontId="9" fillId="32" borderId="12" xfId="52" applyNumberFormat="1" applyFont="1" applyFill="1" applyBorder="1" applyAlignment="1" applyProtection="1">
      <alignment horizontal="center" vertical="center"/>
      <protection/>
    </xf>
    <xf numFmtId="4" fontId="9" fillId="32" borderId="12" xfId="52" applyNumberFormat="1" applyFont="1" applyFill="1" applyBorder="1" applyAlignment="1" applyProtection="1">
      <alignment horizontal="center" vertical="center"/>
      <protection/>
    </xf>
    <xf numFmtId="4" fontId="9" fillId="32" borderId="28" xfId="52" applyNumberFormat="1" applyFont="1" applyFill="1" applyBorder="1" applyAlignment="1" applyProtection="1">
      <alignment horizontal="center" vertical="center"/>
      <protection/>
    </xf>
    <xf numFmtId="4" fontId="9" fillId="32" borderId="29" xfId="52" applyNumberFormat="1" applyFont="1" applyFill="1" applyBorder="1" applyAlignment="1" applyProtection="1">
      <alignment horizontal="center" vertical="center"/>
      <protection/>
    </xf>
    <xf numFmtId="164" fontId="9" fillId="32" borderId="16" xfId="52" applyNumberFormat="1" applyFont="1" applyFill="1" applyBorder="1" applyAlignment="1" applyProtection="1">
      <alignment horizontal="center" vertical="center"/>
      <protection/>
    </xf>
    <xf numFmtId="164" fontId="9" fillId="32" borderId="30" xfId="52" applyNumberFormat="1" applyFont="1" applyFill="1" applyBorder="1" applyAlignment="1" applyProtection="1">
      <alignment horizontal="center" vertical="center"/>
      <protection/>
    </xf>
    <xf numFmtId="164" fontId="3" fillId="32" borderId="15" xfId="52" applyNumberFormat="1" applyFill="1" applyBorder="1" applyAlignment="1" applyProtection="1">
      <alignment horizontal="center" vertical="center"/>
      <protection/>
    </xf>
    <xf numFmtId="164" fontId="3" fillId="32" borderId="16" xfId="52" applyNumberFormat="1" applyFill="1" applyBorder="1" applyAlignment="1" applyProtection="1">
      <alignment horizontal="center" vertical="center"/>
      <protection/>
    </xf>
    <xf numFmtId="3" fontId="9" fillId="32" borderId="16" xfId="52" applyNumberFormat="1" applyFont="1" applyFill="1" applyBorder="1" applyAlignment="1" applyProtection="1">
      <alignment horizontal="center" vertical="center"/>
      <protection/>
    </xf>
    <xf numFmtId="3" fontId="9" fillId="32" borderId="30" xfId="52" applyNumberFormat="1" applyFont="1" applyFill="1" applyBorder="1" applyAlignment="1" applyProtection="1">
      <alignment horizontal="center" vertical="center"/>
      <protection/>
    </xf>
    <xf numFmtId="3" fontId="3" fillId="32" borderId="15" xfId="52" applyNumberFormat="1" applyFill="1" applyBorder="1" applyAlignment="1" applyProtection="1">
      <alignment horizontal="center" vertical="center"/>
      <protection/>
    </xf>
    <xf numFmtId="3" fontId="3" fillId="32" borderId="16" xfId="52" applyNumberFormat="1" applyFill="1" applyBorder="1" applyAlignment="1" applyProtection="1">
      <alignment horizontal="center" vertical="center"/>
      <protection/>
    </xf>
    <xf numFmtId="4" fontId="9" fillId="32" borderId="19" xfId="52" applyNumberFormat="1" applyFont="1" applyFill="1" applyBorder="1" applyAlignment="1" applyProtection="1">
      <alignment horizontal="center" vertical="center"/>
      <protection/>
    </xf>
    <xf numFmtId="43" fontId="9" fillId="32" borderId="18" xfId="52" applyNumberFormat="1" applyFont="1" applyFill="1" applyBorder="1" applyAlignment="1" applyProtection="1">
      <alignment vertical="center"/>
      <protection/>
    </xf>
    <xf numFmtId="43" fontId="9" fillId="32" borderId="31" xfId="52" applyNumberFormat="1" applyFont="1" applyFill="1" applyBorder="1" applyAlignment="1" applyProtection="1">
      <alignment vertical="center"/>
      <protection/>
    </xf>
    <xf numFmtId="3" fontId="3" fillId="32" borderId="32" xfId="52" applyNumberFormat="1" applyFont="1" applyFill="1" applyBorder="1" applyAlignment="1" applyProtection="1">
      <alignment vertical="center"/>
      <protection/>
    </xf>
    <xf numFmtId="3" fontId="3" fillId="32" borderId="18" xfId="52" applyNumberFormat="1" applyFont="1" applyFill="1" applyBorder="1" applyAlignment="1" applyProtection="1">
      <alignment vertical="center"/>
      <protection/>
    </xf>
    <xf numFmtId="3" fontId="9" fillId="0" borderId="16" xfId="52" applyNumberFormat="1" applyFont="1" applyBorder="1" applyAlignment="1" applyProtection="1">
      <alignment vertical="center"/>
      <protection locked="0"/>
    </xf>
    <xf numFmtId="10" fontId="9" fillId="0" borderId="16" xfId="52" applyNumberFormat="1" applyFont="1" applyBorder="1" applyAlignment="1" applyProtection="1">
      <alignment horizontal="center" vertical="center"/>
      <protection locked="0"/>
    </xf>
    <xf numFmtId="10" fontId="9" fillId="0" borderId="30" xfId="52" applyNumberFormat="1" applyFont="1" applyBorder="1" applyAlignment="1" applyProtection="1">
      <alignment horizontal="center" vertical="center"/>
      <protection locked="0"/>
    </xf>
    <xf numFmtId="10" fontId="3" fillId="0" borderId="15" xfId="52" applyNumberFormat="1" applyFont="1" applyBorder="1" applyAlignment="1" applyProtection="1">
      <alignment horizontal="center" vertical="center"/>
      <protection locked="0"/>
    </xf>
    <xf numFmtId="10" fontId="3" fillId="0" borderId="16" xfId="52" applyNumberFormat="1" applyFont="1" applyBorder="1" applyAlignment="1" applyProtection="1">
      <alignment horizontal="center" vertical="center"/>
      <protection locked="0"/>
    </xf>
    <xf numFmtId="3" fontId="11" fillId="0" borderId="16" xfId="52" applyNumberFormat="1" applyFont="1" applyBorder="1" applyAlignment="1" applyProtection="1">
      <alignment vertical="center"/>
      <protection locked="0"/>
    </xf>
    <xf numFmtId="3" fontId="11" fillId="0" borderId="30" xfId="52" applyNumberFormat="1" applyFont="1" applyBorder="1" applyAlignment="1" applyProtection="1">
      <alignment vertical="center"/>
      <protection locked="0"/>
    </xf>
    <xf numFmtId="3" fontId="12" fillId="0" borderId="15" xfId="52" applyNumberFormat="1" applyFont="1" applyBorder="1" applyAlignment="1" applyProtection="1">
      <alignment vertical="center"/>
      <protection locked="0"/>
    </xf>
    <xf numFmtId="3" fontId="12" fillId="0" borderId="16" xfId="52" applyNumberFormat="1" applyFont="1" applyBorder="1" applyAlignment="1" applyProtection="1">
      <alignment vertical="center"/>
      <protection locked="0"/>
    </xf>
    <xf numFmtId="10" fontId="9" fillId="32" borderId="16" xfId="52" applyNumberFormat="1" applyFont="1" applyFill="1" applyBorder="1" applyAlignment="1" applyProtection="1">
      <alignment horizontal="center" vertical="center"/>
      <protection/>
    </xf>
    <xf numFmtId="10" fontId="9" fillId="32" borderId="30" xfId="52" applyNumberFormat="1" applyFont="1" applyFill="1" applyBorder="1" applyAlignment="1" applyProtection="1">
      <alignment horizontal="center" vertical="center"/>
      <protection/>
    </xf>
    <xf numFmtId="10" fontId="3" fillId="32" borderId="15" xfId="52" applyNumberFormat="1" applyFont="1" applyFill="1" applyBorder="1" applyAlignment="1" applyProtection="1">
      <alignment horizontal="center" vertical="center"/>
      <protection/>
    </xf>
    <xf numFmtId="10" fontId="3" fillId="32" borderId="16" xfId="52" applyNumberFormat="1" applyFont="1" applyFill="1" applyBorder="1" applyAlignment="1" applyProtection="1">
      <alignment horizontal="center" vertical="center"/>
      <protection/>
    </xf>
    <xf numFmtId="164" fontId="3" fillId="32" borderId="15" xfId="52" applyNumberFormat="1" applyFont="1" applyFill="1" applyBorder="1" applyAlignment="1" applyProtection="1">
      <alignment horizontal="center" vertical="center"/>
      <protection/>
    </xf>
    <xf numFmtId="164" fontId="3" fillId="32" borderId="16" xfId="52" applyNumberFormat="1" applyFont="1" applyFill="1" applyBorder="1" applyAlignment="1" applyProtection="1">
      <alignment horizontal="center" vertical="center"/>
      <protection/>
    </xf>
    <xf numFmtId="164" fontId="9" fillId="32" borderId="18" xfId="52" applyNumberFormat="1" applyFont="1" applyFill="1" applyBorder="1" applyAlignment="1" applyProtection="1">
      <alignment horizontal="center" vertical="center"/>
      <protection/>
    </xf>
    <xf numFmtId="164" fontId="9" fillId="32" borderId="31" xfId="52" applyNumberFormat="1" applyFont="1" applyFill="1" applyBorder="1" applyAlignment="1" applyProtection="1">
      <alignment horizontal="center" vertical="center"/>
      <protection/>
    </xf>
    <xf numFmtId="164" fontId="3" fillId="32" borderId="32" xfId="52" applyNumberFormat="1" applyFont="1" applyFill="1" applyBorder="1" applyAlignment="1" applyProtection="1">
      <alignment horizontal="center" vertical="center"/>
      <protection/>
    </xf>
    <xf numFmtId="164" fontId="3" fillId="32" borderId="18" xfId="52" applyNumberFormat="1" applyFont="1" applyFill="1" applyBorder="1" applyAlignment="1" applyProtection="1">
      <alignment horizontal="center" vertical="center"/>
      <protection/>
    </xf>
    <xf numFmtId="4" fontId="9" fillId="32" borderId="33" xfId="52" applyNumberFormat="1" applyFont="1" applyFill="1" applyBorder="1" applyAlignment="1" applyProtection="1">
      <alignment horizontal="center" vertical="center"/>
      <protection/>
    </xf>
    <xf numFmtId="0" fontId="9" fillId="0" borderId="20" xfId="52" applyFont="1" applyBorder="1" applyAlignment="1" applyProtection="1">
      <alignment horizontal="center" vertical="center"/>
      <protection locked="0"/>
    </xf>
    <xf numFmtId="0" fontId="9" fillId="0" borderId="20" xfId="52" applyFont="1" applyBorder="1" applyAlignment="1" applyProtection="1">
      <alignment vertical="center"/>
      <protection locked="0"/>
    </xf>
    <xf numFmtId="0" fontId="9" fillId="0" borderId="34" xfId="52" applyFont="1" applyBorder="1" applyAlignment="1" applyProtection="1">
      <alignment vertical="center"/>
      <protection locked="0"/>
    </xf>
    <xf numFmtId="0" fontId="3" fillId="0" borderId="35" xfId="52" applyBorder="1" applyAlignment="1" applyProtection="1">
      <alignment vertical="center"/>
      <protection locked="0"/>
    </xf>
    <xf numFmtId="0" fontId="3" fillId="0" borderId="20" xfId="52" applyBorder="1" applyAlignment="1" applyProtection="1">
      <alignment vertical="center"/>
      <protection locked="0"/>
    </xf>
    <xf numFmtId="0" fontId="9" fillId="32" borderId="0" xfId="52" applyFont="1" applyFill="1" applyAlignment="1" applyProtection="1">
      <alignment horizontal="center" vertical="center"/>
      <protection/>
    </xf>
    <xf numFmtId="0" fontId="9" fillId="32" borderId="0" xfId="52" applyFont="1" applyFill="1" applyAlignment="1" applyProtection="1">
      <alignment vertical="center"/>
      <protection/>
    </xf>
    <xf numFmtId="0" fontId="9" fillId="32" borderId="0" xfId="52" applyFont="1" applyFill="1" applyAlignment="1" applyProtection="1">
      <alignment vertical="center" wrapText="1"/>
      <protection/>
    </xf>
    <xf numFmtId="0" fontId="3" fillId="32" borderId="0" xfId="52" applyFill="1" applyAlignment="1" applyProtection="1">
      <alignment vertical="center"/>
      <protection/>
    </xf>
    <xf numFmtId="0" fontId="3" fillId="0" borderId="0" xfId="52" applyAlignment="1" applyProtection="1">
      <alignment vertical="center"/>
      <protection/>
    </xf>
    <xf numFmtId="0" fontId="5" fillId="32" borderId="36" xfId="52" applyFont="1" applyFill="1" applyBorder="1" applyAlignment="1" applyProtection="1">
      <alignment horizontal="center" vertical="center"/>
      <protection/>
    </xf>
    <xf numFmtId="0" fontId="5" fillId="32" borderId="24" xfId="52" applyFont="1" applyFill="1" applyBorder="1" applyAlignment="1" applyProtection="1">
      <alignment horizontal="center" vertical="center"/>
      <protection/>
    </xf>
    <xf numFmtId="0" fontId="5" fillId="32" borderId="21" xfId="52" applyFont="1" applyFill="1" applyBorder="1" applyAlignment="1" applyProtection="1">
      <alignment horizontal="center" vertical="center"/>
      <protection/>
    </xf>
    <xf numFmtId="0" fontId="5" fillId="32" borderId="21" xfId="52" applyFont="1" applyFill="1" applyBorder="1" applyAlignment="1" applyProtection="1">
      <alignment horizontal="center" vertical="center" wrapText="1"/>
      <protection/>
    </xf>
    <xf numFmtId="0" fontId="5" fillId="32" borderId="33" xfId="52" applyFont="1" applyFill="1" applyBorder="1" applyAlignment="1" applyProtection="1">
      <alignment horizontal="center" vertical="center"/>
      <protection/>
    </xf>
    <xf numFmtId="0" fontId="5" fillId="32" borderId="20" xfId="52" applyFont="1" applyFill="1" applyBorder="1" applyAlignment="1" applyProtection="1">
      <alignment horizontal="center" vertical="center"/>
      <protection/>
    </xf>
    <xf numFmtId="0" fontId="5" fillId="32" borderId="20" xfId="52" applyFont="1" applyFill="1" applyBorder="1" applyAlignment="1" applyProtection="1">
      <alignment horizontal="center" vertical="center" wrapText="1"/>
      <protection/>
    </xf>
    <xf numFmtId="1" fontId="14" fillId="0" borderId="16" xfId="52" applyNumberFormat="1" applyFont="1" applyBorder="1" applyAlignment="1">
      <alignment horizontal="center"/>
      <protection/>
    </xf>
    <xf numFmtId="1" fontId="3" fillId="0" borderId="0" xfId="52" applyNumberFormat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16" xfId="52" applyFont="1" applyBorder="1" applyAlignment="1">
      <alignment vertical="center" wrapText="1"/>
      <protection/>
    </xf>
    <xf numFmtId="4" fontId="5" fillId="0" borderId="16" xfId="44" applyNumberFormat="1" applyFont="1" applyBorder="1" applyAlignment="1">
      <alignment/>
    </xf>
    <xf numFmtId="0" fontId="5" fillId="0" borderId="0" xfId="52" applyFont="1">
      <alignment/>
      <protection/>
    </xf>
    <xf numFmtId="0" fontId="3" fillId="0" borderId="16" xfId="52" applyBorder="1" applyAlignment="1">
      <alignment horizontal="center"/>
      <protection/>
    </xf>
    <xf numFmtId="0" fontId="3" fillId="0" borderId="16" xfId="52" applyBorder="1" applyAlignment="1">
      <alignment vertical="center" wrapText="1"/>
      <protection/>
    </xf>
    <xf numFmtId="4" fontId="2" fillId="0" borderId="16" xfId="44" applyNumberFormat="1" applyFont="1" applyBorder="1" applyAlignment="1">
      <alignment/>
    </xf>
    <xf numFmtId="0" fontId="15" fillId="0" borderId="16" xfId="52" applyFont="1" applyBorder="1" applyAlignment="1">
      <alignment horizontal="center"/>
      <protection/>
    </xf>
    <xf numFmtId="0" fontId="15" fillId="0" borderId="16" xfId="52" applyFont="1" applyBorder="1" applyAlignment="1">
      <alignment vertical="center" wrapText="1"/>
      <protection/>
    </xf>
    <xf numFmtId="0" fontId="15" fillId="0" borderId="0" xfId="52" applyFont="1">
      <alignment/>
      <protection/>
    </xf>
    <xf numFmtId="0" fontId="3" fillId="0" borderId="16" xfId="52" applyBorder="1" applyAlignment="1" quotePrefix="1">
      <alignment vertical="center" wrapText="1"/>
      <protection/>
    </xf>
    <xf numFmtId="4" fontId="2" fillId="0" borderId="16" xfId="44" applyNumberFormat="1" applyFont="1" applyBorder="1" applyAlignment="1" applyProtection="1">
      <alignment/>
      <protection locked="0"/>
    </xf>
    <xf numFmtId="4" fontId="15" fillId="0" borderId="16" xfId="44" applyNumberFormat="1" applyFont="1" applyBorder="1" applyAlignment="1" applyProtection="1">
      <alignment/>
      <protection locked="0"/>
    </xf>
    <xf numFmtId="0" fontId="3" fillId="0" borderId="16" xfId="52" applyBorder="1">
      <alignment/>
      <protection/>
    </xf>
    <xf numFmtId="10" fontId="5" fillId="0" borderId="16" xfId="44" applyNumberFormat="1" applyFont="1" applyBorder="1" applyAlignment="1">
      <alignment/>
    </xf>
    <xf numFmtId="10" fontId="15" fillId="0" borderId="16" xfId="44" applyNumberFormat="1" applyFont="1" applyBorder="1" applyAlignment="1">
      <alignment/>
    </xf>
    <xf numFmtId="166" fontId="5" fillId="0" borderId="16" xfId="44" applyNumberFormat="1" applyFont="1" applyBorder="1" applyAlignment="1">
      <alignment/>
    </xf>
    <xf numFmtId="166" fontId="2" fillId="0" borderId="16" xfId="44" applyNumberFormat="1" applyFont="1" applyBorder="1" applyAlignment="1">
      <alignment/>
    </xf>
    <xf numFmtId="166" fontId="2" fillId="0" borderId="16" xfId="44" applyNumberFormat="1" applyFont="1" applyBorder="1" applyAlignment="1" applyProtection="1">
      <alignment/>
      <protection locked="0"/>
    </xf>
    <xf numFmtId="10" fontId="5" fillId="0" borderId="16" xfId="44" applyNumberFormat="1" applyFont="1" applyBorder="1" applyAlignment="1" applyProtection="1">
      <alignment/>
      <protection locked="0"/>
    </xf>
    <xf numFmtId="10" fontId="15" fillId="0" borderId="16" xfId="44" applyNumberFormat="1" applyFont="1" applyBorder="1" applyAlignment="1" applyProtection="1">
      <alignment/>
      <protection locked="0"/>
    </xf>
    <xf numFmtId="41" fontId="2" fillId="0" borderId="16" xfId="44" applyFont="1" applyBorder="1" applyAlignment="1" applyProtection="1">
      <alignment/>
      <protection locked="0"/>
    </xf>
    <xf numFmtId="167" fontId="2" fillId="0" borderId="16" xfId="44" applyNumberFormat="1" applyFont="1" applyBorder="1" applyAlignment="1" applyProtection="1">
      <alignment/>
      <protection locked="0"/>
    </xf>
    <xf numFmtId="0" fontId="3" fillId="0" borderId="0" xfId="52" applyBorder="1" applyAlignment="1">
      <alignment horizontal="center"/>
      <protection/>
    </xf>
    <xf numFmtId="0" fontId="3" fillId="0" borderId="0" xfId="52" applyBorder="1" applyAlignment="1">
      <alignment vertical="center" wrapText="1"/>
      <protection/>
    </xf>
    <xf numFmtId="41" fontId="2" fillId="0" borderId="0" xfId="44" applyFont="1" applyBorder="1" applyAlignment="1" applyProtection="1">
      <alignment/>
      <protection locked="0"/>
    </xf>
    <xf numFmtId="0" fontId="13" fillId="0" borderId="0" xfId="52" applyFont="1" applyAlignment="1">
      <alignment horizontal="left"/>
      <protection/>
    </xf>
    <xf numFmtId="41" fontId="2" fillId="0" borderId="0" xfId="44" applyFont="1" applyAlignment="1">
      <alignment/>
    </xf>
    <xf numFmtId="0" fontId="13" fillId="0" borderId="0" xfId="52" applyFont="1" applyAlignment="1">
      <alignment horizontal="center"/>
      <protection/>
    </xf>
    <xf numFmtId="0" fontId="3" fillId="0" borderId="0" xfId="52" applyAlignment="1">
      <alignment horizontal="center"/>
      <protection/>
    </xf>
    <xf numFmtId="41" fontId="2" fillId="0" borderId="0" xfId="44" applyFont="1" applyBorder="1" applyAlignment="1">
      <alignment/>
    </xf>
    <xf numFmtId="41" fontId="14" fillId="0" borderId="0" xfId="44" applyFont="1" applyBorder="1" applyAlignment="1">
      <alignment horizontal="center" wrapText="1"/>
    </xf>
    <xf numFmtId="0" fontId="20" fillId="0" borderId="0" xfId="0" applyFont="1" applyAlignment="1">
      <alignment/>
    </xf>
    <xf numFmtId="0" fontId="21" fillId="0" borderId="16" xfId="0" applyFont="1" applyBorder="1" applyAlignment="1">
      <alignment/>
    </xf>
    <xf numFmtId="0" fontId="22" fillId="0" borderId="0" xfId="0" applyFont="1" applyAlignment="1">
      <alignment/>
    </xf>
    <xf numFmtId="49" fontId="23" fillId="0" borderId="16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9" fillId="0" borderId="16" xfId="0" applyFont="1" applyBorder="1" applyAlignment="1">
      <alignment/>
    </xf>
    <xf numFmtId="0" fontId="17" fillId="0" borderId="0" xfId="0" applyFont="1" applyAlignment="1">
      <alignment/>
    </xf>
    <xf numFmtId="49" fontId="22" fillId="0" borderId="16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right" vertical="center"/>
    </xf>
    <xf numFmtId="4" fontId="21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37" xfId="0" applyFont="1" applyBorder="1" applyAlignment="1">
      <alignment/>
    </xf>
    <xf numFmtId="4" fontId="22" fillId="0" borderId="18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wrapText="1"/>
    </xf>
    <xf numFmtId="4" fontId="22" fillId="0" borderId="16" xfId="0" applyNumberFormat="1" applyFont="1" applyBorder="1" applyAlignment="1">
      <alignment vertical="center"/>
    </xf>
    <xf numFmtId="0" fontId="27" fillId="0" borderId="0" xfId="0" applyFont="1" applyAlignment="1">
      <alignment/>
    </xf>
    <xf numFmtId="4" fontId="22" fillId="0" borderId="36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right"/>
    </xf>
    <xf numFmtId="49" fontId="22" fillId="0" borderId="16" xfId="0" applyNumberFormat="1" applyFont="1" applyBorder="1" applyAlignment="1">
      <alignment vertical="center" wrapText="1"/>
    </xf>
    <xf numFmtId="0" fontId="22" fillId="0" borderId="16" xfId="0" applyFont="1" applyBorder="1" applyAlignment="1">
      <alignment vertical="center"/>
    </xf>
    <xf numFmtId="4" fontId="21" fillId="0" borderId="18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0" xfId="0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4" fontId="19" fillId="0" borderId="16" xfId="0" applyNumberFormat="1" applyFont="1" applyBorder="1" applyAlignment="1">
      <alignment/>
    </xf>
    <xf numFmtId="4" fontId="2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3" fillId="0" borderId="36" xfId="0" applyNumberFormat="1" applyFont="1" applyBorder="1" applyAlignment="1">
      <alignment wrapText="1"/>
    </xf>
    <xf numFmtId="0" fontId="22" fillId="0" borderId="0" xfId="0" applyFont="1" applyAlignment="1">
      <alignment vertical="center"/>
    </xf>
    <xf numFmtId="0" fontId="17" fillId="0" borderId="0" xfId="0" applyFont="1" applyAlignment="1">
      <alignment/>
    </xf>
    <xf numFmtId="4" fontId="19" fillId="0" borderId="36" xfId="0" applyNumberFormat="1" applyFont="1" applyBorder="1" applyAlignment="1">
      <alignment horizontal="right"/>
    </xf>
    <xf numFmtId="4" fontId="19" fillId="0" borderId="16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wrapText="1"/>
    </xf>
    <xf numFmtId="4" fontId="22" fillId="0" borderId="18" xfId="0" applyNumberFormat="1" applyFont="1" applyBorder="1" applyAlignment="1">
      <alignment horizontal="right" vertical="center"/>
    </xf>
    <xf numFmtId="0" fontId="26" fillId="0" borderId="36" xfId="0" applyFont="1" applyBorder="1" applyAlignment="1">
      <alignment vertical="center" wrapText="1"/>
    </xf>
    <xf numFmtId="0" fontId="29" fillId="0" borderId="36" xfId="0" applyFont="1" applyBorder="1" applyAlignment="1">
      <alignment vertical="center"/>
    </xf>
    <xf numFmtId="4" fontId="29" fillId="0" borderId="36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19" fillId="0" borderId="39" xfId="0" applyFont="1" applyBorder="1" applyAlignment="1">
      <alignment/>
    </xf>
    <xf numFmtId="49" fontId="23" fillId="0" borderId="21" xfId="0" applyNumberFormat="1" applyFont="1" applyBorder="1" applyAlignment="1">
      <alignment wrapText="1"/>
    </xf>
    <xf numFmtId="0" fontId="19" fillId="0" borderId="21" xfId="0" applyFont="1" applyBorder="1" applyAlignment="1">
      <alignment/>
    </xf>
    <xf numFmtId="4" fontId="19" fillId="0" borderId="21" xfId="0" applyNumberFormat="1" applyFont="1" applyBorder="1" applyAlignment="1">
      <alignment horizontal="right"/>
    </xf>
    <xf numFmtId="4" fontId="23" fillId="0" borderId="21" xfId="0" applyNumberFormat="1" applyFont="1" applyBorder="1" applyAlignment="1">
      <alignment horizontal="right" vertical="center"/>
    </xf>
    <xf numFmtId="4" fontId="23" fillId="0" borderId="21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6" fillId="0" borderId="18" xfId="0" applyFont="1" applyBorder="1" applyAlignment="1">
      <alignment wrapText="1"/>
    </xf>
    <xf numFmtId="0" fontId="27" fillId="0" borderId="18" xfId="0" applyFont="1" applyBorder="1" applyAlignment="1">
      <alignment/>
    </xf>
    <xf numFmtId="4" fontId="29" fillId="0" borderId="18" xfId="0" applyNumberFormat="1" applyFont="1" applyBorder="1" applyAlignment="1">
      <alignment horizontal="right" vertical="center"/>
    </xf>
    <xf numFmtId="0" fontId="27" fillId="0" borderId="31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49" fontId="22" fillId="0" borderId="18" xfId="0" applyNumberFormat="1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49" fontId="22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/>
    </xf>
    <xf numFmtId="4" fontId="21" fillId="0" borderId="36" xfId="0" applyNumberFormat="1" applyFont="1" applyBorder="1" applyAlignment="1">
      <alignment horizontal="right"/>
    </xf>
    <xf numFmtId="4" fontId="22" fillId="0" borderId="36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4" fontId="27" fillId="0" borderId="18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wrapText="1"/>
    </xf>
    <xf numFmtId="0" fontId="21" fillId="0" borderId="12" xfId="0" applyFont="1" applyBorder="1" applyAlignment="1">
      <alignment/>
    </xf>
    <xf numFmtId="4" fontId="21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wrapText="1"/>
    </xf>
    <xf numFmtId="0" fontId="19" fillId="0" borderId="12" xfId="0" applyFont="1" applyBorder="1" applyAlignment="1">
      <alignment/>
    </xf>
    <xf numFmtId="4" fontId="19" fillId="0" borderId="12" xfId="0" applyNumberFormat="1" applyFont="1" applyBorder="1" applyAlignment="1">
      <alignment/>
    </xf>
    <xf numFmtId="4" fontId="19" fillId="0" borderId="1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6" fillId="32" borderId="14" xfId="52" applyNumberFormat="1" applyFont="1" applyFill="1" applyBorder="1" applyAlignment="1" applyProtection="1">
      <alignment horizontal="center" vertical="center" wrapText="1"/>
      <protection/>
    </xf>
    <xf numFmtId="4" fontId="6" fillId="32" borderId="15" xfId="52" applyNumberFormat="1" applyFont="1" applyFill="1" applyBorder="1" applyAlignment="1" applyProtection="1">
      <alignment horizontal="center" vertical="center" wrapText="1"/>
      <protection/>
    </xf>
    <xf numFmtId="4" fontId="6" fillId="32" borderId="29" xfId="52" applyNumberFormat="1" applyFont="1" applyFill="1" applyBorder="1" applyAlignment="1" applyProtection="1">
      <alignment horizontal="center" vertical="center"/>
      <protection/>
    </xf>
    <xf numFmtId="4" fontId="6" fillId="32" borderId="19" xfId="52" applyNumberFormat="1" applyFont="1" applyFill="1" applyBorder="1" applyAlignment="1" applyProtection="1">
      <alignment horizontal="center" vertical="center"/>
      <protection/>
    </xf>
    <xf numFmtId="4" fontId="6" fillId="32" borderId="33" xfId="52" applyNumberFormat="1" applyFont="1" applyFill="1" applyBorder="1" applyAlignment="1" applyProtection="1">
      <alignment horizontal="center" vertical="center"/>
      <protection/>
    </xf>
    <xf numFmtId="4" fontId="6" fillId="32" borderId="18" xfId="52" applyNumberFormat="1" applyFont="1" applyFill="1" applyBorder="1" applyAlignment="1" applyProtection="1">
      <alignment horizontal="center" vertical="center" textRotation="90" wrapText="1"/>
      <protection/>
    </xf>
    <xf numFmtId="4" fontId="6" fillId="32" borderId="36" xfId="52" applyNumberFormat="1" applyFont="1" applyFill="1" applyBorder="1" applyAlignment="1" applyProtection="1">
      <alignment horizontal="center" vertical="center" textRotation="90" wrapText="1"/>
      <protection/>
    </xf>
    <xf numFmtId="4" fontId="6" fillId="32" borderId="41" xfId="52" applyNumberFormat="1" applyFont="1" applyFill="1" applyBorder="1" applyAlignment="1" applyProtection="1">
      <alignment horizontal="center" vertical="center" textRotation="90" wrapText="1"/>
      <protection/>
    </xf>
    <xf numFmtId="4" fontId="9" fillId="32" borderId="18" xfId="52" applyNumberFormat="1" applyFont="1" applyFill="1" applyBorder="1" applyAlignment="1" applyProtection="1">
      <alignment horizontal="center" vertical="center" textRotation="90"/>
      <protection/>
    </xf>
    <xf numFmtId="4" fontId="9" fillId="32" borderId="36" xfId="52" applyNumberFormat="1" applyFont="1" applyFill="1" applyBorder="1" applyAlignment="1" applyProtection="1">
      <alignment horizontal="center" vertical="center" textRotation="90"/>
      <protection/>
    </xf>
    <xf numFmtId="4" fontId="9" fillId="32" borderId="12" xfId="52" applyNumberFormat="1" applyFont="1" applyFill="1" applyBorder="1" applyAlignment="1" applyProtection="1">
      <alignment horizontal="center" vertical="center" textRotation="90"/>
      <protection/>
    </xf>
    <xf numFmtId="4" fontId="6" fillId="32" borderId="42" xfId="52" applyNumberFormat="1" applyFont="1" applyFill="1" applyBorder="1" applyAlignment="1" applyProtection="1">
      <alignment horizontal="center" vertical="center" wrapText="1"/>
      <protection/>
    </xf>
    <xf numFmtId="4" fontId="6" fillId="32" borderId="32" xfId="52" applyNumberFormat="1" applyFont="1" applyFill="1" applyBorder="1" applyAlignment="1" applyProtection="1">
      <alignment horizontal="center" vertical="center" wrapText="1"/>
      <protection/>
    </xf>
    <xf numFmtId="4" fontId="6" fillId="32" borderId="18" xfId="52" applyNumberFormat="1" applyFont="1" applyFill="1" applyBorder="1" applyAlignment="1" applyProtection="1">
      <alignment horizontal="center" vertical="center" wrapText="1"/>
      <protection/>
    </xf>
    <xf numFmtId="0" fontId="5" fillId="32" borderId="21" xfId="52" applyFont="1" applyFill="1" applyBorder="1" applyAlignment="1" applyProtection="1">
      <alignment horizontal="center" vertical="center"/>
      <protection/>
    </xf>
    <xf numFmtId="4" fontId="6" fillId="32" borderId="39" xfId="52" applyNumberFormat="1" applyFont="1" applyFill="1" applyBorder="1" applyAlignment="1" applyProtection="1">
      <alignment horizontal="center" vertical="center"/>
      <protection/>
    </xf>
    <xf numFmtId="4" fontId="6" fillId="32" borderId="43" xfId="52" applyNumberFormat="1" applyFont="1" applyFill="1" applyBorder="1" applyAlignment="1" applyProtection="1">
      <alignment horizontal="center" vertical="center"/>
      <protection/>
    </xf>
    <xf numFmtId="4" fontId="9" fillId="32" borderId="42" xfId="52" applyNumberFormat="1" applyFont="1" applyFill="1" applyBorder="1" applyAlignment="1" applyProtection="1">
      <alignment horizontal="center" vertical="center" textRotation="90"/>
      <protection/>
    </xf>
    <xf numFmtId="4" fontId="9" fillId="32" borderId="39" xfId="52" applyNumberFormat="1" applyFont="1" applyFill="1" applyBorder="1" applyAlignment="1" applyProtection="1">
      <alignment horizontal="center" vertical="center" textRotation="90"/>
      <protection/>
    </xf>
    <xf numFmtId="4" fontId="9" fillId="32" borderId="44" xfId="52" applyNumberFormat="1" applyFont="1" applyFill="1" applyBorder="1" applyAlignment="1" applyProtection="1">
      <alignment horizontal="center" vertical="center" textRotation="90"/>
      <protection/>
    </xf>
    <xf numFmtId="4" fontId="9" fillId="32" borderId="14" xfId="52" applyNumberFormat="1" applyFont="1" applyFill="1" applyBorder="1" applyAlignment="1" applyProtection="1">
      <alignment horizontal="left" vertical="center" wrapText="1"/>
      <protection/>
    </xf>
    <xf numFmtId="4" fontId="9" fillId="32" borderId="15" xfId="52" applyNumberFormat="1" applyFont="1" applyFill="1" applyBorder="1" applyAlignment="1" applyProtection="1">
      <alignment horizontal="left" vertical="center" wrapText="1"/>
      <protection/>
    </xf>
    <xf numFmtId="4" fontId="9" fillId="32" borderId="12" xfId="52" applyNumberFormat="1" applyFont="1" applyFill="1" applyBorder="1" applyAlignment="1" applyProtection="1">
      <alignment horizontal="left" vertical="center" wrapText="1"/>
      <protection/>
    </xf>
    <xf numFmtId="4" fontId="9" fillId="32" borderId="16" xfId="52" applyNumberFormat="1" applyFont="1" applyFill="1" applyBorder="1" applyAlignment="1" applyProtection="1">
      <alignment horizontal="left" vertical="center" wrapText="1"/>
      <protection/>
    </xf>
    <xf numFmtId="4" fontId="9" fillId="32" borderId="18" xfId="52" applyNumberFormat="1" applyFont="1" applyFill="1" applyBorder="1" applyAlignment="1" applyProtection="1">
      <alignment horizontal="left" vertical="center" wrapText="1"/>
      <protection/>
    </xf>
    <xf numFmtId="0" fontId="9" fillId="32" borderId="45" xfId="52" applyFont="1" applyFill="1" applyBorder="1" applyAlignment="1" applyProtection="1">
      <alignment horizontal="left" vertical="center" wrapText="1"/>
      <protection/>
    </xf>
    <xf numFmtId="0" fontId="9" fillId="32" borderId="35" xfId="52" applyFont="1" applyFill="1" applyBorder="1" applyAlignment="1" applyProtection="1">
      <alignment horizontal="left" vertical="center" wrapText="1"/>
      <protection/>
    </xf>
    <xf numFmtId="0" fontId="5" fillId="32" borderId="20" xfId="52" applyFont="1" applyFill="1" applyBorder="1" applyAlignment="1" applyProtection="1">
      <alignment horizontal="center" vertical="center"/>
      <protection/>
    </xf>
    <xf numFmtId="4" fontId="10" fillId="32" borderId="46" xfId="52" applyNumberFormat="1" applyFont="1" applyFill="1" applyBorder="1" applyAlignment="1" applyProtection="1">
      <alignment horizontal="center" vertical="center"/>
      <protection/>
    </xf>
    <xf numFmtId="4" fontId="10" fillId="32" borderId="22" xfId="52" applyNumberFormat="1" applyFont="1" applyFill="1" applyBorder="1" applyAlignment="1" applyProtection="1">
      <alignment horizontal="center" vertical="center"/>
      <protection/>
    </xf>
    <xf numFmtId="4" fontId="9" fillId="32" borderId="47" xfId="52" applyNumberFormat="1" applyFont="1" applyFill="1" applyBorder="1" applyAlignment="1" applyProtection="1">
      <alignment horizontal="left" vertical="center" wrapText="1"/>
      <protection/>
    </xf>
    <xf numFmtId="4" fontId="9" fillId="32" borderId="48" xfId="52" applyNumberFormat="1" applyFont="1" applyFill="1" applyBorder="1" applyAlignment="1" applyProtection="1">
      <alignment horizontal="left" vertical="center" wrapText="1"/>
      <protection/>
    </xf>
    <xf numFmtId="0" fontId="13" fillId="0" borderId="0" xfId="52" applyFont="1" applyAlignment="1">
      <alignment wrapText="1"/>
      <protection/>
    </xf>
    <xf numFmtId="0" fontId="3" fillId="0" borderId="0" xfId="52" applyAlignment="1">
      <alignment wrapText="1"/>
      <protection/>
    </xf>
    <xf numFmtId="165" fontId="18" fillId="0" borderId="16" xfId="44" applyNumberFormat="1" applyFont="1" applyBorder="1" applyAlignment="1">
      <alignment horizontal="center" vertical="center" wrapText="1"/>
    </xf>
    <xf numFmtId="0" fontId="3" fillId="0" borderId="16" xfId="52" applyBorder="1" applyAlignment="1">
      <alignment horizontal="center" vertical="center" wrapText="1"/>
      <protection/>
    </xf>
    <xf numFmtId="0" fontId="34" fillId="0" borderId="0" xfId="0" applyFont="1" applyAlignment="1">
      <alignment horizontal="right"/>
    </xf>
    <xf numFmtId="0" fontId="2" fillId="0" borderId="0" xfId="0" applyFont="1" applyAlignment="1">
      <alignment/>
    </xf>
    <xf numFmtId="0" fontId="32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31" fillId="0" borderId="2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[0]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atzio\Moje%20dokumenty\Zalacznik1%20wpf%20zmi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y\WPF\wpf%20sesja%2027_06_2011\Arkusz%20WPF%20Za&#322;%20%20Nr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asia\AppData\Local\Microsoft\Windows\Temporary%20Internet%20Files\Content.IE5\9FX555QC\Arkusz%20WPF%20Za&#322;.%20Nr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noza"/>
      <sheetName val="Startowa"/>
      <sheetName val="Przedsięwzięcia"/>
      <sheetName val="Ciągłość"/>
      <sheetName val="sprawdzenie"/>
    </sheetNames>
    <sheetDataSet>
      <sheetData sheetId="2">
        <row r="10">
          <cell r="Q10">
            <v>25057037</v>
          </cell>
          <cell r="R10">
            <v>25432893</v>
          </cell>
          <cell r="S10">
            <v>25814386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a"/>
      <sheetName val="Startowa"/>
      <sheetName val="Przedsięwzięcia"/>
      <sheetName val="Ciągłość"/>
      <sheetName val="sprawdzen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gnoza"/>
      <sheetName val="Startowa"/>
      <sheetName val="Przedsięwzięcia"/>
      <sheetName val="Ciągłość"/>
    </sheetNames>
    <sheetDataSet>
      <sheetData sheetId="2">
        <row r="5">
          <cell r="Q5">
            <v>0</v>
          </cell>
          <cell r="R5">
            <v>0</v>
          </cell>
          <cell r="S5">
            <v>0</v>
          </cell>
        </row>
        <row r="15">
          <cell r="Q15">
            <v>0</v>
          </cell>
          <cell r="R15">
            <v>0</v>
          </cell>
          <cell r="S15">
            <v>0</v>
          </cell>
        </row>
        <row r="18">
          <cell r="Q18">
            <v>0</v>
          </cell>
          <cell r="R18">
            <v>0</v>
          </cell>
          <cell r="S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89"/>
  <sheetViews>
    <sheetView view="pageBreakPreview" zoomScaleSheetLayoutView="100" zoomScalePageLayoutView="0" workbookViewId="0" topLeftCell="A1">
      <selection activeCell="E8" sqref="E8"/>
    </sheetView>
  </sheetViews>
  <sheetFormatPr defaultColWidth="8.796875" defaultRowHeight="14.25"/>
  <cols>
    <col min="1" max="1" width="4.5" style="5" customWidth="1"/>
    <col min="2" max="2" width="6.3984375" style="5" customWidth="1"/>
    <col min="3" max="3" width="35.09765625" style="5" customWidth="1"/>
    <col min="4" max="6" width="15" style="5" customWidth="1"/>
    <col min="7" max="7" width="11" style="5" hidden="1" customWidth="1"/>
    <col min="8" max="8" width="10.69921875" style="5" hidden="1" customWidth="1"/>
    <col min="9" max="9" width="10.8984375" style="5" hidden="1" customWidth="1"/>
    <col min="10" max="24" width="15" style="5" hidden="1" customWidth="1"/>
    <col min="25" max="16384" width="9" style="5" customWidth="1"/>
  </cols>
  <sheetData>
    <row r="1" spans="1:25" ht="12.75">
      <c r="A1" s="1"/>
      <c r="B1" s="2"/>
      <c r="C1" s="3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</row>
    <row r="2" spans="1:25" ht="18">
      <c r="A2" s="1"/>
      <c r="B2" s="2"/>
      <c r="C2" s="3"/>
      <c r="D2" s="6"/>
      <c r="E2" s="6"/>
      <c r="F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</row>
    <row r="3" spans="1:25" ht="13.5" customHeight="1">
      <c r="A3" s="1"/>
      <c r="B3" s="2"/>
      <c r="C3" s="3"/>
      <c r="D3" s="6"/>
      <c r="E3" s="6"/>
      <c r="F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</row>
    <row r="4" spans="1:25" ht="7.5" customHeight="1">
      <c r="A4" s="1"/>
      <c r="B4" s="2"/>
      <c r="C4" s="3"/>
      <c r="D4" s="6"/>
      <c r="E4" s="6"/>
      <c r="F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4"/>
    </row>
    <row r="5" spans="1:24" ht="4.5" customHeight="1">
      <c r="A5" s="1"/>
      <c r="B5" s="2"/>
      <c r="C5" s="3"/>
      <c r="D5" s="2"/>
      <c r="E5" s="2"/>
      <c r="F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5" thickBot="1">
      <c r="A6" s="1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4.75" customHeight="1" thickBot="1">
      <c r="A7" s="116" t="s">
        <v>20</v>
      </c>
      <c r="B7" s="284" t="s">
        <v>21</v>
      </c>
      <c r="C7" s="284"/>
      <c r="D7" s="117" t="s">
        <v>111</v>
      </c>
      <c r="E7" s="118" t="s">
        <v>183</v>
      </c>
      <c r="F7" s="118" t="s">
        <v>112</v>
      </c>
      <c r="G7" s="7">
        <v>2021</v>
      </c>
      <c r="H7" s="7">
        <v>2022</v>
      </c>
      <c r="I7" s="7">
        <v>2023</v>
      </c>
      <c r="J7" s="7">
        <v>2024</v>
      </c>
      <c r="K7" s="7">
        <v>2025</v>
      </c>
      <c r="L7" s="7">
        <v>2026</v>
      </c>
      <c r="M7" s="7">
        <v>2027</v>
      </c>
      <c r="N7" s="7">
        <v>2028</v>
      </c>
      <c r="O7" s="7">
        <v>2029</v>
      </c>
      <c r="P7" s="7">
        <v>2030</v>
      </c>
      <c r="Q7" s="7">
        <v>2031</v>
      </c>
      <c r="R7" s="7">
        <v>2032</v>
      </c>
      <c r="S7" s="7">
        <v>2033</v>
      </c>
      <c r="T7" s="7">
        <v>2034</v>
      </c>
      <c r="U7" s="7">
        <v>2035</v>
      </c>
      <c r="V7" s="7">
        <v>2036</v>
      </c>
      <c r="W7" s="7">
        <v>2037</v>
      </c>
      <c r="X7" s="7">
        <v>2038</v>
      </c>
    </row>
    <row r="8" spans="1:24" ht="15" customHeight="1" thickBot="1">
      <c r="A8" s="119">
        <v>1</v>
      </c>
      <c r="B8" s="297">
        <v>2</v>
      </c>
      <c r="C8" s="297"/>
      <c r="D8" s="120">
        <v>3</v>
      </c>
      <c r="E8" s="121">
        <v>4</v>
      </c>
      <c r="F8" s="121">
        <v>5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</row>
    <row r="9" spans="1:24" ht="12.75">
      <c r="A9" s="8" t="s">
        <v>22</v>
      </c>
      <c r="B9" s="285" t="s">
        <v>23</v>
      </c>
      <c r="C9" s="286"/>
      <c r="D9" s="9"/>
      <c r="E9" s="9"/>
      <c r="F9" s="9"/>
      <c r="G9" s="9">
        <f aca="true" t="shared" si="0" ref="G9:X9">G10+G11</f>
        <v>360686661.25</v>
      </c>
      <c r="H9" s="9">
        <f t="shared" si="0"/>
        <v>370486333.74</v>
      </c>
      <c r="I9" s="9">
        <f t="shared" si="0"/>
        <v>380583658.52</v>
      </c>
      <c r="J9" s="10">
        <f t="shared" si="0"/>
        <v>390988584</v>
      </c>
      <c r="K9" s="10">
        <f t="shared" si="0"/>
        <v>401711414</v>
      </c>
      <c r="L9" s="10">
        <f t="shared" si="0"/>
        <v>412762823</v>
      </c>
      <c r="M9" s="10">
        <f t="shared" si="0"/>
        <v>424153866</v>
      </c>
      <c r="N9" s="10">
        <f t="shared" si="0"/>
        <v>435895997</v>
      </c>
      <c r="O9" s="10">
        <f t="shared" si="0"/>
        <v>448001083</v>
      </c>
      <c r="P9" s="10">
        <f t="shared" si="0"/>
        <v>460481419</v>
      </c>
      <c r="Q9" s="10">
        <f t="shared" si="0"/>
        <v>473349741</v>
      </c>
      <c r="R9" s="10">
        <f t="shared" si="0"/>
        <v>486619248</v>
      </c>
      <c r="S9" s="10">
        <f t="shared" si="0"/>
        <v>500303615</v>
      </c>
      <c r="T9" s="10">
        <f t="shared" si="0"/>
        <v>514417014</v>
      </c>
      <c r="U9" s="10">
        <f t="shared" si="0"/>
        <v>528974130</v>
      </c>
      <c r="V9" s="10">
        <f t="shared" si="0"/>
        <v>543990182</v>
      </c>
      <c r="W9" s="10">
        <f t="shared" si="0"/>
        <v>559480944</v>
      </c>
      <c r="X9" s="10">
        <f t="shared" si="0"/>
        <v>575462764</v>
      </c>
    </row>
    <row r="10" spans="1:24" ht="12.75" customHeight="1">
      <c r="A10" s="11" t="s">
        <v>24</v>
      </c>
      <c r="B10" s="12"/>
      <c r="C10" s="13" t="s">
        <v>25</v>
      </c>
      <c r="D10" s="14"/>
      <c r="E10" s="14"/>
      <c r="F10" s="14"/>
      <c r="G10" s="14">
        <v>359065661.25</v>
      </c>
      <c r="H10" s="14">
        <v>368833713.74</v>
      </c>
      <c r="I10" s="14">
        <v>378898786.12</v>
      </c>
      <c r="J10" s="15">
        <v>389270814</v>
      </c>
      <c r="K10" s="15">
        <v>399960089</v>
      </c>
      <c r="L10" s="15">
        <v>410977271</v>
      </c>
      <c r="M10" s="15">
        <v>422333403</v>
      </c>
      <c r="N10" s="15">
        <v>434039925</v>
      </c>
      <c r="O10" s="15">
        <v>446108690</v>
      </c>
      <c r="P10" s="15">
        <v>458551978</v>
      </c>
      <c r="Q10" s="15">
        <v>471382511</v>
      </c>
      <c r="R10" s="15">
        <v>484613473</v>
      </c>
      <c r="S10" s="15">
        <v>498258525</v>
      </c>
      <c r="T10" s="15">
        <v>512331822</v>
      </c>
      <c r="U10" s="15">
        <v>526848034</v>
      </c>
      <c r="V10" s="15">
        <v>541822364</v>
      </c>
      <c r="W10" s="15">
        <v>557270570</v>
      </c>
      <c r="X10" s="15">
        <v>573208982</v>
      </c>
    </row>
    <row r="11" spans="1:24" ht="12.75">
      <c r="A11" s="11" t="s">
        <v>26</v>
      </c>
      <c r="B11" s="12"/>
      <c r="C11" s="13" t="s">
        <v>27</v>
      </c>
      <c r="D11" s="16"/>
      <c r="E11" s="16"/>
      <c r="F11" s="16"/>
      <c r="G11" s="17">
        <v>1621000</v>
      </c>
      <c r="H11" s="17">
        <v>1652620</v>
      </c>
      <c r="I11" s="17">
        <v>1684872.4</v>
      </c>
      <c r="J11" s="18">
        <v>1717770</v>
      </c>
      <c r="K11" s="18">
        <v>1751325</v>
      </c>
      <c r="L11" s="18">
        <v>1785552</v>
      </c>
      <c r="M11" s="18">
        <v>1820463</v>
      </c>
      <c r="N11" s="18">
        <v>1856072</v>
      </c>
      <c r="O11" s="18">
        <v>1892393</v>
      </c>
      <c r="P11" s="18">
        <v>1929441</v>
      </c>
      <c r="Q11" s="18">
        <v>1967230</v>
      </c>
      <c r="R11" s="18">
        <v>2005775</v>
      </c>
      <c r="S11" s="18">
        <v>2045090</v>
      </c>
      <c r="T11" s="18">
        <v>2085192</v>
      </c>
      <c r="U11" s="18">
        <v>2126096</v>
      </c>
      <c r="V11" s="18">
        <v>2167818</v>
      </c>
      <c r="W11" s="18">
        <v>2210374</v>
      </c>
      <c r="X11" s="18">
        <v>2253782</v>
      </c>
    </row>
    <row r="12" spans="1:24" ht="12.75">
      <c r="A12" s="19"/>
      <c r="B12" s="20" t="s">
        <v>28</v>
      </c>
      <c r="C12" s="21" t="s">
        <v>29</v>
      </c>
      <c r="D12" s="17"/>
      <c r="E12" s="17"/>
      <c r="F12" s="17"/>
      <c r="G12" s="17">
        <v>40000</v>
      </c>
      <c r="H12" s="17">
        <v>40000</v>
      </c>
      <c r="I12" s="17">
        <v>40000</v>
      </c>
      <c r="J12" s="18">
        <v>40000</v>
      </c>
      <c r="K12" s="18">
        <v>40000</v>
      </c>
      <c r="L12" s="18">
        <v>40000</v>
      </c>
      <c r="M12" s="18">
        <v>40000</v>
      </c>
      <c r="N12" s="18">
        <v>40000</v>
      </c>
      <c r="O12" s="18">
        <v>40000</v>
      </c>
      <c r="P12" s="18">
        <v>40000</v>
      </c>
      <c r="Q12" s="18">
        <v>40000</v>
      </c>
      <c r="R12" s="18">
        <v>40000</v>
      </c>
      <c r="S12" s="18">
        <v>40000</v>
      </c>
      <c r="T12" s="18">
        <v>40000</v>
      </c>
      <c r="U12" s="18">
        <v>40000</v>
      </c>
      <c r="V12" s="18">
        <v>40000</v>
      </c>
      <c r="W12" s="18">
        <v>40000</v>
      </c>
      <c r="X12" s="18">
        <v>40000</v>
      </c>
    </row>
    <row r="13" spans="1:24" ht="12.75" customHeight="1">
      <c r="A13" s="22" t="s">
        <v>30</v>
      </c>
      <c r="B13" s="270" t="s">
        <v>31</v>
      </c>
      <c r="C13" s="271"/>
      <c r="D13" s="23"/>
      <c r="E13" s="23"/>
      <c r="F13" s="23"/>
      <c r="G13" s="23">
        <f aca="true" t="shared" si="1" ref="G13:X13">G14+G23</f>
        <v>351370941.25</v>
      </c>
      <c r="H13" s="23">
        <f t="shared" si="1"/>
        <v>361170613.74</v>
      </c>
      <c r="I13" s="23">
        <f t="shared" si="1"/>
        <v>371267938.52</v>
      </c>
      <c r="J13" s="24">
        <f t="shared" si="1"/>
        <v>380796300</v>
      </c>
      <c r="K13" s="24">
        <f t="shared" si="1"/>
        <v>391519130</v>
      </c>
      <c r="L13" s="24">
        <f t="shared" si="1"/>
        <v>402570538</v>
      </c>
      <c r="M13" s="24">
        <f t="shared" si="1"/>
        <v>413961581</v>
      </c>
      <c r="N13" s="24">
        <f t="shared" si="1"/>
        <v>425703713</v>
      </c>
      <c r="O13" s="24">
        <f t="shared" si="1"/>
        <v>437808800</v>
      </c>
      <c r="P13" s="24">
        <f t="shared" si="1"/>
        <v>450289135</v>
      </c>
      <c r="Q13" s="24">
        <f t="shared" si="1"/>
        <v>463157457</v>
      </c>
      <c r="R13" s="24">
        <f t="shared" si="1"/>
        <v>476426964</v>
      </c>
      <c r="S13" s="24">
        <f t="shared" si="1"/>
        <v>490111331</v>
      </c>
      <c r="T13" s="24">
        <f t="shared" si="1"/>
        <v>506724726</v>
      </c>
      <c r="U13" s="24">
        <f t="shared" si="1"/>
        <v>521281842</v>
      </c>
      <c r="V13" s="24">
        <f t="shared" si="1"/>
        <v>536297894</v>
      </c>
      <c r="W13" s="24">
        <f t="shared" si="1"/>
        <v>551788656</v>
      </c>
      <c r="X13" s="24">
        <f t="shared" si="1"/>
        <v>571616620</v>
      </c>
    </row>
    <row r="14" spans="1:24" ht="12.75">
      <c r="A14" s="11" t="s">
        <v>24</v>
      </c>
      <c r="B14" s="12"/>
      <c r="C14" s="13" t="s">
        <v>25</v>
      </c>
      <c r="D14" s="16"/>
      <c r="E14" s="16"/>
      <c r="F14" s="16"/>
      <c r="G14" s="14">
        <f>258688513.86+351696.43</f>
        <v>259040210.29000002</v>
      </c>
      <c r="H14" s="14">
        <f>265535436.76+397236.22</f>
        <v>265932672.98</v>
      </c>
      <c r="I14" s="16">
        <f>272606209.26+442776.01</f>
        <v>273048985.27</v>
      </c>
      <c r="J14" s="15">
        <v>279863413</v>
      </c>
      <c r="K14" s="15">
        <v>287371501</v>
      </c>
      <c r="L14" s="15">
        <v>295146909</v>
      </c>
      <c r="M14" s="15">
        <v>303174261</v>
      </c>
      <c r="N14" s="15">
        <v>311477006</v>
      </c>
      <c r="O14" s="15">
        <v>320015260</v>
      </c>
      <c r="P14" s="15">
        <v>328844711</v>
      </c>
      <c r="Q14" s="15">
        <v>337957727</v>
      </c>
      <c r="R14" s="15">
        <v>347371881</v>
      </c>
      <c r="S14" s="15">
        <v>357068741</v>
      </c>
      <c r="T14" s="15">
        <v>367154868</v>
      </c>
      <c r="U14" s="15">
        <v>377642558</v>
      </c>
      <c r="V14" s="15">
        <v>388462091</v>
      </c>
      <c r="W14" s="15">
        <v>399613993</v>
      </c>
      <c r="X14" s="15">
        <v>411225975</v>
      </c>
    </row>
    <row r="15" spans="1:24" ht="12.75" customHeight="1">
      <c r="A15" s="19"/>
      <c r="B15" s="287" t="s">
        <v>28</v>
      </c>
      <c r="C15" s="21" t="s">
        <v>32</v>
      </c>
      <c r="D15" s="17"/>
      <c r="E15" s="17"/>
      <c r="F15" s="17"/>
      <c r="G15" s="17">
        <f>9966741.16+351696.43</f>
        <v>10318437.59</v>
      </c>
      <c r="H15" s="17">
        <f>9352010.88+397236.22</f>
        <v>9749247.100000001</v>
      </c>
      <c r="I15" s="17">
        <f>8737280.61+442776</f>
        <v>9180056.61</v>
      </c>
      <c r="J15" s="18">
        <v>8078417</v>
      </c>
      <c r="K15" s="18">
        <v>7432954</v>
      </c>
      <c r="L15" s="18">
        <v>6810206</v>
      </c>
      <c r="M15" s="18">
        <v>6187457</v>
      </c>
      <c r="N15" s="18">
        <v>5580598</v>
      </c>
      <c r="O15" s="18">
        <v>4941960</v>
      </c>
      <c r="P15" s="18">
        <v>4319212</v>
      </c>
      <c r="Q15" s="18">
        <v>3696463</v>
      </c>
      <c r="R15" s="18">
        <v>3082779</v>
      </c>
      <c r="S15" s="18">
        <v>2450966</v>
      </c>
      <c r="T15" s="18">
        <v>1898559</v>
      </c>
      <c r="U15" s="18">
        <v>1428560</v>
      </c>
      <c r="V15" s="18">
        <v>961673</v>
      </c>
      <c r="W15" s="18">
        <v>488563</v>
      </c>
      <c r="X15" s="18">
        <v>126782</v>
      </c>
    </row>
    <row r="16" spans="1:24" ht="12.75">
      <c r="A16" s="19"/>
      <c r="B16" s="288"/>
      <c r="C16" s="21" t="s">
        <v>33</v>
      </c>
      <c r="D16" s="25"/>
      <c r="E16" s="25"/>
      <c r="F16" s="25"/>
      <c r="G16" s="17"/>
      <c r="H16" s="17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2.75">
      <c r="A17" s="19"/>
      <c r="B17" s="288"/>
      <c r="C17" s="21" t="s">
        <v>34</v>
      </c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2.75">
      <c r="A18" s="19"/>
      <c r="B18" s="288"/>
      <c r="C18" s="21" t="s">
        <v>35</v>
      </c>
      <c r="D18" s="17"/>
      <c r="E18" s="17"/>
      <c r="F18" s="17"/>
      <c r="G18" s="27">
        <v>85311741</v>
      </c>
      <c r="H18" s="27">
        <v>86807443</v>
      </c>
      <c r="I18" s="27">
        <v>88331403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2.75">
      <c r="A19" s="19"/>
      <c r="B19" s="288"/>
      <c r="C19" s="21" t="s">
        <v>36</v>
      </c>
      <c r="D19" s="26"/>
      <c r="E19" s="26"/>
      <c r="F19" s="26"/>
      <c r="G19" s="26">
        <f>942000+41049541</f>
        <v>41991541</v>
      </c>
      <c r="H19" s="26">
        <f>952000+41664834</f>
        <v>42616834</v>
      </c>
      <c r="I19" s="26">
        <f>962000+42289356</f>
        <v>43251356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9.5">
      <c r="A20" s="19"/>
      <c r="B20" s="288"/>
      <c r="C20" s="21" t="s">
        <v>37</v>
      </c>
      <c r="D20" s="30"/>
      <c r="E20" s="30"/>
      <c r="F20" s="30"/>
      <c r="G20" s="30">
        <f>'[1]Przedsięwzięcia'!Q10</f>
        <v>25057037</v>
      </c>
      <c r="H20" s="30">
        <f>'[1]Przedsięwzięcia'!R10</f>
        <v>25432893</v>
      </c>
      <c r="I20" s="30">
        <f>'[1]Przedsięwzięcia'!S10</f>
        <v>25814386</v>
      </c>
      <c r="J20" s="31">
        <f>'[2]Przedsięwzięcia'!T10</f>
        <v>0</v>
      </c>
      <c r="K20" s="31">
        <f>'[2]Przedsięwzięcia'!U10</f>
        <v>0</v>
      </c>
      <c r="L20" s="31">
        <f>'[2]Przedsięwzięcia'!V10</f>
        <v>0</v>
      </c>
      <c r="M20" s="31">
        <f>'[2]Przedsięwzięcia'!W10</f>
        <v>0</v>
      </c>
      <c r="N20" s="31">
        <f>'[2]Przedsięwzięcia'!X10</f>
        <v>0</v>
      </c>
      <c r="O20" s="31">
        <f>'[2]Przedsięwzięcia'!Y10</f>
        <v>0</v>
      </c>
      <c r="P20" s="31">
        <f>'[2]Przedsięwzięcia'!Z10</f>
        <v>0</v>
      </c>
      <c r="Q20" s="31">
        <f>'[2]Przedsięwzięcia'!AA10</f>
        <v>0</v>
      </c>
      <c r="R20" s="31">
        <f>'[2]Przedsięwzięcia'!AB10</f>
        <v>0</v>
      </c>
      <c r="S20" s="31">
        <f>'[2]Przedsięwzięcia'!AC10</f>
        <v>0</v>
      </c>
      <c r="T20" s="31">
        <f>'[2]Przedsięwzięcia'!AD10</f>
        <v>0</v>
      </c>
      <c r="U20" s="31">
        <f>'[2]Przedsięwzięcia'!AE10</f>
        <v>0</v>
      </c>
      <c r="V20" s="31">
        <f>'[2]Przedsięwzięcia'!AF10</f>
        <v>0</v>
      </c>
      <c r="W20" s="31">
        <f>'[2]Przedsięwzięcia'!AG10</f>
        <v>0</v>
      </c>
      <c r="X20" s="31">
        <f>'[2]Przedsięwzięcia'!AH10</f>
        <v>0</v>
      </c>
    </row>
    <row r="21" spans="1:24" ht="19.5">
      <c r="A21" s="19"/>
      <c r="B21" s="288"/>
      <c r="C21" s="21" t="s">
        <v>38</v>
      </c>
      <c r="D21" s="30"/>
      <c r="E21" s="30"/>
      <c r="F21" s="30"/>
      <c r="G21" s="30">
        <f>'[3]Przedsięwzięcia'!Q5</f>
        <v>0</v>
      </c>
      <c r="H21" s="30">
        <f>'[3]Przedsięwzięcia'!R5</f>
        <v>0</v>
      </c>
      <c r="I21" s="30">
        <f>'[3]Przedsięwzięcia'!S5</f>
        <v>0</v>
      </c>
      <c r="J21" s="31">
        <f>'[2]Przedsięwzięcia'!T5</f>
        <v>0</v>
      </c>
      <c r="K21" s="31">
        <f>'[2]Przedsięwzięcia'!U5</f>
        <v>0</v>
      </c>
      <c r="L21" s="31">
        <f>'[2]Przedsięwzięcia'!V5</f>
        <v>0</v>
      </c>
      <c r="M21" s="31">
        <f>'[2]Przedsięwzięcia'!W5</f>
        <v>0</v>
      </c>
      <c r="N21" s="31">
        <f>'[2]Przedsięwzięcia'!X5</f>
        <v>0</v>
      </c>
      <c r="O21" s="31">
        <f>'[2]Przedsięwzięcia'!Y5</f>
        <v>0</v>
      </c>
      <c r="P21" s="31">
        <f>'[2]Przedsięwzięcia'!Z5</f>
        <v>0</v>
      </c>
      <c r="Q21" s="31">
        <f>'[2]Przedsięwzięcia'!AA5</f>
        <v>0</v>
      </c>
      <c r="R21" s="31">
        <f>'[2]Przedsięwzięcia'!AB5</f>
        <v>0</v>
      </c>
      <c r="S21" s="31">
        <f>'[2]Przedsięwzięcia'!AC5</f>
        <v>0</v>
      </c>
      <c r="T21" s="31">
        <f>'[2]Przedsięwzięcia'!AD5</f>
        <v>0</v>
      </c>
      <c r="U21" s="31">
        <f>'[2]Przedsięwzięcia'!AE5</f>
        <v>0</v>
      </c>
      <c r="V21" s="31">
        <f>'[2]Przedsięwzięcia'!AF5</f>
        <v>0</v>
      </c>
      <c r="W21" s="31">
        <f>'[2]Przedsięwzięcia'!AG5</f>
        <v>0</v>
      </c>
      <c r="X21" s="31">
        <f>'[2]Przedsięwzięcia'!AH5</f>
        <v>0</v>
      </c>
    </row>
    <row r="22" spans="1:24" ht="19.5">
      <c r="A22" s="19"/>
      <c r="B22" s="289"/>
      <c r="C22" s="32" t="s">
        <v>39</v>
      </c>
      <c r="D22" s="30"/>
      <c r="E22" s="30"/>
      <c r="F22" s="30"/>
      <c r="G22" s="30">
        <f>'[3]Przedsięwzięcia'!Q18</f>
        <v>0</v>
      </c>
      <c r="H22" s="30">
        <f>'[3]Przedsięwzięcia'!R18</f>
        <v>0</v>
      </c>
      <c r="I22" s="30">
        <f>'[3]Przedsięwzięcia'!S18</f>
        <v>0</v>
      </c>
      <c r="J22" s="31">
        <f>'[2]Przedsięwzięcia'!T18</f>
        <v>0</v>
      </c>
      <c r="K22" s="31">
        <f>'[2]Przedsięwzięcia'!U18</f>
        <v>0</v>
      </c>
      <c r="L22" s="31">
        <f>'[2]Przedsięwzięcia'!V18</f>
        <v>0</v>
      </c>
      <c r="M22" s="31">
        <f>'[2]Przedsięwzięcia'!W18</f>
        <v>0</v>
      </c>
      <c r="N22" s="31">
        <f>'[2]Przedsięwzięcia'!X18</f>
        <v>0</v>
      </c>
      <c r="O22" s="31">
        <f>'[2]Przedsięwzięcia'!Y18</f>
        <v>0</v>
      </c>
      <c r="P22" s="31">
        <f>'[2]Przedsięwzięcia'!Z18</f>
        <v>0</v>
      </c>
      <c r="Q22" s="31">
        <f>'[2]Przedsięwzięcia'!AA18</f>
        <v>0</v>
      </c>
      <c r="R22" s="31">
        <f>'[2]Przedsięwzięcia'!AB18</f>
        <v>0</v>
      </c>
      <c r="S22" s="31">
        <f>'[2]Przedsięwzięcia'!AC18</f>
        <v>0</v>
      </c>
      <c r="T22" s="31">
        <f>'[2]Przedsięwzięcia'!AD18</f>
        <v>0</v>
      </c>
      <c r="U22" s="31">
        <f>'[2]Przedsięwzięcia'!AE18</f>
        <v>0</v>
      </c>
      <c r="V22" s="31">
        <f>'[2]Przedsięwzięcia'!AF18</f>
        <v>0</v>
      </c>
      <c r="W22" s="31">
        <f>'[2]Przedsięwzięcia'!AG18</f>
        <v>0</v>
      </c>
      <c r="X22" s="31">
        <f>'[2]Przedsięwzięcia'!AH18</f>
        <v>0</v>
      </c>
    </row>
    <row r="23" spans="1:24" ht="12.75">
      <c r="A23" s="11" t="s">
        <v>26</v>
      </c>
      <c r="B23" s="12"/>
      <c r="C23" s="13" t="s">
        <v>27</v>
      </c>
      <c r="D23" s="16"/>
      <c r="E23" s="16"/>
      <c r="F23" s="16"/>
      <c r="G23" s="14">
        <f>91937095.39+393635.57</f>
        <v>92330730.96</v>
      </c>
      <c r="H23" s="14">
        <f>94889844.97+348095.79</f>
        <v>95237940.76</v>
      </c>
      <c r="I23" s="16">
        <f>97916396.75+302556.5</f>
        <v>98218953.25</v>
      </c>
      <c r="J23" s="15">
        <v>100932887</v>
      </c>
      <c r="K23" s="15">
        <v>104147629</v>
      </c>
      <c r="L23" s="15">
        <v>107423629</v>
      </c>
      <c r="M23" s="15">
        <v>110787320</v>
      </c>
      <c r="N23" s="15">
        <v>114226707</v>
      </c>
      <c r="O23" s="15">
        <v>117793540</v>
      </c>
      <c r="P23" s="15">
        <v>121444424</v>
      </c>
      <c r="Q23" s="15">
        <v>125199730</v>
      </c>
      <c r="R23" s="15">
        <v>129055083</v>
      </c>
      <c r="S23" s="15">
        <v>133042590</v>
      </c>
      <c r="T23" s="15">
        <v>139569858</v>
      </c>
      <c r="U23" s="15">
        <v>143639284</v>
      </c>
      <c r="V23" s="15">
        <v>147835803</v>
      </c>
      <c r="W23" s="15">
        <v>152174663</v>
      </c>
      <c r="X23" s="15">
        <v>160390645</v>
      </c>
    </row>
    <row r="24" spans="1:24" ht="24.75">
      <c r="A24" s="19"/>
      <c r="B24" s="33" t="s">
        <v>28</v>
      </c>
      <c r="C24" s="21" t="s">
        <v>40</v>
      </c>
      <c r="D24" s="30"/>
      <c r="E24" s="30"/>
      <c r="F24" s="30"/>
      <c r="G24" s="30">
        <f>'[3]Przedsięwzięcia'!Q15</f>
        <v>0</v>
      </c>
      <c r="H24" s="30">
        <f>'[3]Przedsięwzięcia'!R15</f>
        <v>0</v>
      </c>
      <c r="I24" s="30">
        <f>'[3]Przedsięwzięcia'!S15</f>
        <v>0</v>
      </c>
      <c r="J24" s="31">
        <f>'[2]Przedsięwzięcia'!T15</f>
        <v>0</v>
      </c>
      <c r="K24" s="31">
        <f>'[2]Przedsięwzięcia'!U15</f>
        <v>0</v>
      </c>
      <c r="L24" s="31">
        <f>'[2]Przedsięwzięcia'!V15</f>
        <v>0</v>
      </c>
      <c r="M24" s="31">
        <f>'[2]Przedsięwzięcia'!W15</f>
        <v>0</v>
      </c>
      <c r="N24" s="31">
        <f>'[2]Przedsięwzięcia'!X15</f>
        <v>0</v>
      </c>
      <c r="O24" s="31">
        <f>'[2]Przedsięwzięcia'!Y15</f>
        <v>0</v>
      </c>
      <c r="P24" s="31">
        <f>'[2]Przedsięwzięcia'!Z15</f>
        <v>0</v>
      </c>
      <c r="Q24" s="31">
        <f>'[2]Przedsięwzięcia'!AA15</f>
        <v>0</v>
      </c>
      <c r="R24" s="31">
        <f>'[2]Przedsięwzięcia'!AB15</f>
        <v>0</v>
      </c>
      <c r="S24" s="31">
        <f>'[2]Przedsięwzięcia'!AC15</f>
        <v>0</v>
      </c>
      <c r="T24" s="31">
        <f>'[2]Przedsięwzięcia'!AD15</f>
        <v>0</v>
      </c>
      <c r="U24" s="31">
        <f>'[2]Przedsięwzięcia'!AE15</f>
        <v>0</v>
      </c>
      <c r="V24" s="31">
        <f>'[2]Przedsięwzięcia'!AF15</f>
        <v>0</v>
      </c>
      <c r="W24" s="31">
        <f>'[2]Przedsięwzięcia'!AG15</f>
        <v>0</v>
      </c>
      <c r="X24" s="31">
        <f>'[2]Przedsięwzięcia'!AH15</f>
        <v>0</v>
      </c>
    </row>
    <row r="25" spans="1:24" ht="12.75" customHeight="1">
      <c r="A25" s="22" t="s">
        <v>41</v>
      </c>
      <c r="B25" s="270" t="s">
        <v>42</v>
      </c>
      <c r="C25" s="271"/>
      <c r="D25" s="23"/>
      <c r="E25" s="23"/>
      <c r="F25" s="23"/>
      <c r="G25" s="23">
        <f aca="true" t="shared" si="2" ref="G25:X25">G26+G30+G31+G32</f>
        <v>0</v>
      </c>
      <c r="H25" s="23">
        <f t="shared" si="2"/>
        <v>0</v>
      </c>
      <c r="I25" s="23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24">
        <f t="shared" si="2"/>
        <v>0</v>
      </c>
      <c r="Q25" s="24">
        <f t="shared" si="2"/>
        <v>0</v>
      </c>
      <c r="R25" s="24">
        <f t="shared" si="2"/>
        <v>0</v>
      </c>
      <c r="S25" s="24">
        <f t="shared" si="2"/>
        <v>0</v>
      </c>
      <c r="T25" s="24">
        <f t="shared" si="2"/>
        <v>0</v>
      </c>
      <c r="U25" s="24">
        <f t="shared" si="2"/>
        <v>0</v>
      </c>
      <c r="V25" s="24">
        <f t="shared" si="2"/>
        <v>0</v>
      </c>
      <c r="W25" s="24">
        <f t="shared" si="2"/>
        <v>0</v>
      </c>
      <c r="X25" s="24">
        <f t="shared" si="2"/>
        <v>0</v>
      </c>
    </row>
    <row r="26" spans="1:24" ht="12.75">
      <c r="A26" s="11" t="s">
        <v>24</v>
      </c>
      <c r="B26" s="12"/>
      <c r="C26" s="13" t="s">
        <v>43</v>
      </c>
      <c r="D26" s="34"/>
      <c r="E26" s="34"/>
      <c r="F26" s="34"/>
      <c r="G26" s="34">
        <f aca="true" t="shared" si="3" ref="G26:X26">G27+G28+G29</f>
        <v>0</v>
      </c>
      <c r="H26" s="34">
        <f t="shared" si="3"/>
        <v>0</v>
      </c>
      <c r="I26" s="34">
        <f t="shared" si="3"/>
        <v>0</v>
      </c>
      <c r="J26" s="35">
        <f t="shared" si="3"/>
        <v>0</v>
      </c>
      <c r="K26" s="35">
        <f t="shared" si="3"/>
        <v>0</v>
      </c>
      <c r="L26" s="35">
        <f t="shared" si="3"/>
        <v>0</v>
      </c>
      <c r="M26" s="35">
        <f t="shared" si="3"/>
        <v>0</v>
      </c>
      <c r="N26" s="35">
        <f t="shared" si="3"/>
        <v>0</v>
      </c>
      <c r="O26" s="35">
        <f t="shared" si="3"/>
        <v>0</v>
      </c>
      <c r="P26" s="35">
        <f t="shared" si="3"/>
        <v>0</v>
      </c>
      <c r="Q26" s="35">
        <f t="shared" si="3"/>
        <v>0</v>
      </c>
      <c r="R26" s="35">
        <f t="shared" si="3"/>
        <v>0</v>
      </c>
      <c r="S26" s="35">
        <f t="shared" si="3"/>
        <v>0</v>
      </c>
      <c r="T26" s="35">
        <f t="shared" si="3"/>
        <v>0</v>
      </c>
      <c r="U26" s="35">
        <f t="shared" si="3"/>
        <v>0</v>
      </c>
      <c r="V26" s="35">
        <f t="shared" si="3"/>
        <v>0</v>
      </c>
      <c r="W26" s="35">
        <f t="shared" si="3"/>
        <v>0</v>
      </c>
      <c r="X26" s="35">
        <f t="shared" si="3"/>
        <v>0</v>
      </c>
    </row>
    <row r="27" spans="1:24" ht="12.75" customHeight="1">
      <c r="A27" s="19"/>
      <c r="B27" s="278" t="s">
        <v>28</v>
      </c>
      <c r="C27" s="21" t="s">
        <v>44</v>
      </c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12.75">
      <c r="A28" s="19"/>
      <c r="B28" s="279"/>
      <c r="C28" s="21" t="s">
        <v>45</v>
      </c>
      <c r="D28" s="17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2.75">
      <c r="A29" s="19"/>
      <c r="B29" s="280"/>
      <c r="C29" s="21" t="s">
        <v>46</v>
      </c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2.75">
      <c r="A30" s="11" t="s">
        <v>26</v>
      </c>
      <c r="B30" s="12"/>
      <c r="C30" s="13" t="s">
        <v>47</v>
      </c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2.75">
      <c r="A31" s="11" t="s">
        <v>48</v>
      </c>
      <c r="B31" s="12"/>
      <c r="C31" s="13" t="s">
        <v>49</v>
      </c>
      <c r="D31" s="14"/>
      <c r="E31" s="14"/>
      <c r="F31" s="14"/>
      <c r="G31" s="14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12.75">
      <c r="A32" s="11" t="s">
        <v>50</v>
      </c>
      <c r="B32" s="12"/>
      <c r="C32" s="13" t="s">
        <v>51</v>
      </c>
      <c r="D32" s="14"/>
      <c r="E32" s="14"/>
      <c r="F32" s="14"/>
      <c r="G32" s="14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2.75" customHeight="1">
      <c r="A33" s="22" t="s">
        <v>52</v>
      </c>
      <c r="B33" s="270" t="s">
        <v>53</v>
      </c>
      <c r="C33" s="271"/>
      <c r="D33" s="23"/>
      <c r="E33" s="23"/>
      <c r="F33" s="23"/>
      <c r="G33" s="23">
        <f aca="true" t="shared" si="4" ref="G33:X33">G34+G38+G39</f>
        <v>9315720</v>
      </c>
      <c r="H33" s="23">
        <f t="shared" si="4"/>
        <v>9315720</v>
      </c>
      <c r="I33" s="23">
        <f t="shared" si="4"/>
        <v>9315720</v>
      </c>
      <c r="J33" s="24">
        <f t="shared" si="4"/>
        <v>10192284</v>
      </c>
      <c r="K33" s="24">
        <f t="shared" si="4"/>
        <v>10192284</v>
      </c>
      <c r="L33" s="24">
        <f t="shared" si="4"/>
        <v>10192284</v>
      </c>
      <c r="M33" s="24">
        <f t="shared" si="4"/>
        <v>10192284</v>
      </c>
      <c r="N33" s="24">
        <f t="shared" si="4"/>
        <v>10192284</v>
      </c>
      <c r="O33" s="24">
        <f t="shared" si="4"/>
        <v>10192284</v>
      </c>
      <c r="P33" s="24">
        <f t="shared" si="4"/>
        <v>10192284</v>
      </c>
      <c r="Q33" s="24">
        <f t="shared" si="4"/>
        <v>10192284</v>
      </c>
      <c r="R33" s="24">
        <f t="shared" si="4"/>
        <v>10192284</v>
      </c>
      <c r="S33" s="24">
        <f t="shared" si="4"/>
        <v>10192284</v>
      </c>
      <c r="T33" s="24">
        <f t="shared" si="4"/>
        <v>7692288</v>
      </c>
      <c r="U33" s="24">
        <f t="shared" si="4"/>
        <v>7692288</v>
      </c>
      <c r="V33" s="24">
        <f t="shared" si="4"/>
        <v>7692288</v>
      </c>
      <c r="W33" s="24">
        <f t="shared" si="4"/>
        <v>7692288</v>
      </c>
      <c r="X33" s="24">
        <f t="shared" si="4"/>
        <v>3846144</v>
      </c>
    </row>
    <row r="34" spans="1:24" ht="12.75">
      <c r="A34" s="11" t="s">
        <v>24</v>
      </c>
      <c r="B34" s="12"/>
      <c r="C34" s="13" t="s">
        <v>54</v>
      </c>
      <c r="D34" s="34"/>
      <c r="E34" s="34"/>
      <c r="F34" s="34"/>
      <c r="G34" s="34">
        <f aca="true" t="shared" si="5" ref="G34:X34">G35+G36+G37</f>
        <v>9315720</v>
      </c>
      <c r="H34" s="34">
        <f t="shared" si="5"/>
        <v>9315720</v>
      </c>
      <c r="I34" s="34">
        <f t="shared" si="5"/>
        <v>9315720</v>
      </c>
      <c r="J34" s="35">
        <f t="shared" si="5"/>
        <v>10192284</v>
      </c>
      <c r="K34" s="35">
        <f t="shared" si="5"/>
        <v>10192284</v>
      </c>
      <c r="L34" s="35">
        <f t="shared" si="5"/>
        <v>10192284</v>
      </c>
      <c r="M34" s="35">
        <f t="shared" si="5"/>
        <v>10192284</v>
      </c>
      <c r="N34" s="35">
        <f t="shared" si="5"/>
        <v>10192284</v>
      </c>
      <c r="O34" s="35">
        <f t="shared" si="5"/>
        <v>10192284</v>
      </c>
      <c r="P34" s="35">
        <f t="shared" si="5"/>
        <v>10192284</v>
      </c>
      <c r="Q34" s="35">
        <f t="shared" si="5"/>
        <v>10192284</v>
      </c>
      <c r="R34" s="35">
        <f t="shared" si="5"/>
        <v>10192284</v>
      </c>
      <c r="S34" s="35">
        <f t="shared" si="5"/>
        <v>10192284</v>
      </c>
      <c r="T34" s="35">
        <f t="shared" si="5"/>
        <v>7692288</v>
      </c>
      <c r="U34" s="35">
        <f t="shared" si="5"/>
        <v>7692288</v>
      </c>
      <c r="V34" s="35">
        <f t="shared" si="5"/>
        <v>7692288</v>
      </c>
      <c r="W34" s="35">
        <f t="shared" si="5"/>
        <v>7692288</v>
      </c>
      <c r="X34" s="35">
        <f t="shared" si="5"/>
        <v>3846144</v>
      </c>
    </row>
    <row r="35" spans="1:24" ht="12.75" customHeight="1">
      <c r="A35" s="19"/>
      <c r="B35" s="278" t="s">
        <v>28</v>
      </c>
      <c r="C35" s="21" t="s">
        <v>44</v>
      </c>
      <c r="D35" s="17"/>
      <c r="E35" s="17"/>
      <c r="F35" s="17"/>
      <c r="G35" s="17"/>
      <c r="H35" s="17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2.75">
      <c r="A36" s="19"/>
      <c r="B36" s="279"/>
      <c r="C36" s="21" t="s">
        <v>45</v>
      </c>
      <c r="D36" s="17"/>
      <c r="E36" s="17"/>
      <c r="F36" s="17"/>
      <c r="G36" s="17">
        <f>10061052-745332</f>
        <v>9315720</v>
      </c>
      <c r="H36" s="17">
        <f>10061052-745332</f>
        <v>9315720</v>
      </c>
      <c r="I36" s="17">
        <f>10061052-745332</f>
        <v>9315720</v>
      </c>
      <c r="J36" s="18">
        <v>10192284</v>
      </c>
      <c r="K36" s="18">
        <v>10192284</v>
      </c>
      <c r="L36" s="18">
        <v>10192284</v>
      </c>
      <c r="M36" s="18">
        <v>10192284</v>
      </c>
      <c r="N36" s="18">
        <v>10192284</v>
      </c>
      <c r="O36" s="18">
        <v>10192284</v>
      </c>
      <c r="P36" s="18">
        <v>10192284</v>
      </c>
      <c r="Q36" s="18">
        <v>10192284</v>
      </c>
      <c r="R36" s="18">
        <v>10192284</v>
      </c>
      <c r="S36" s="18">
        <v>10192284</v>
      </c>
      <c r="T36" s="18">
        <v>7692288</v>
      </c>
      <c r="U36" s="18">
        <v>7692288</v>
      </c>
      <c r="V36" s="18">
        <v>7692288</v>
      </c>
      <c r="W36" s="18">
        <v>7692288</v>
      </c>
      <c r="X36" s="18">
        <v>3846144</v>
      </c>
    </row>
    <row r="37" spans="1:24" ht="12.75">
      <c r="A37" s="19"/>
      <c r="B37" s="280"/>
      <c r="C37" s="21" t="s">
        <v>55</v>
      </c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2.75">
      <c r="A38" s="11" t="s">
        <v>26</v>
      </c>
      <c r="B38" s="12"/>
      <c r="C38" s="13" t="s">
        <v>56</v>
      </c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12.75">
      <c r="A39" s="11" t="s">
        <v>48</v>
      </c>
      <c r="B39" s="12"/>
      <c r="C39" s="13" t="s">
        <v>57</v>
      </c>
      <c r="D39" s="14"/>
      <c r="E39" s="14"/>
      <c r="F39" s="14"/>
      <c r="G39" s="14"/>
      <c r="H39" s="14"/>
      <c r="I39" s="1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2.75" customHeight="1">
      <c r="A40" s="22" t="s">
        <v>58</v>
      </c>
      <c r="B40" s="270" t="s">
        <v>59</v>
      </c>
      <c r="C40" s="271"/>
      <c r="D40" s="36"/>
      <c r="E40" s="36"/>
      <c r="F40" s="36"/>
      <c r="G40" s="23">
        <f>G9-G13</f>
        <v>9315720</v>
      </c>
      <c r="H40" s="23">
        <f>H9-H13</f>
        <v>9315720</v>
      </c>
      <c r="I40" s="23">
        <f>I9-I13</f>
        <v>9315720</v>
      </c>
      <c r="J40" s="24">
        <f aca="true" t="shared" si="6" ref="J40:X40">J9-J13</f>
        <v>10192284</v>
      </c>
      <c r="K40" s="24">
        <f t="shared" si="6"/>
        <v>10192284</v>
      </c>
      <c r="L40" s="24">
        <f t="shared" si="6"/>
        <v>10192285</v>
      </c>
      <c r="M40" s="24">
        <f t="shared" si="6"/>
        <v>10192285</v>
      </c>
      <c r="N40" s="24">
        <f t="shared" si="6"/>
        <v>10192284</v>
      </c>
      <c r="O40" s="24">
        <f t="shared" si="6"/>
        <v>10192283</v>
      </c>
      <c r="P40" s="24">
        <f t="shared" si="6"/>
        <v>10192284</v>
      </c>
      <c r="Q40" s="24">
        <f t="shared" si="6"/>
        <v>10192284</v>
      </c>
      <c r="R40" s="24">
        <f t="shared" si="6"/>
        <v>10192284</v>
      </c>
      <c r="S40" s="24">
        <f t="shared" si="6"/>
        <v>10192284</v>
      </c>
      <c r="T40" s="24">
        <f t="shared" si="6"/>
        <v>7692288</v>
      </c>
      <c r="U40" s="24">
        <f t="shared" si="6"/>
        <v>7692288</v>
      </c>
      <c r="V40" s="24">
        <f t="shared" si="6"/>
        <v>7692288</v>
      </c>
      <c r="W40" s="24">
        <f t="shared" si="6"/>
        <v>7692288</v>
      </c>
      <c r="X40" s="24">
        <f t="shared" si="6"/>
        <v>3846144</v>
      </c>
    </row>
    <row r="41" spans="1:24" ht="12.75" customHeight="1">
      <c r="A41" s="22" t="s">
        <v>60</v>
      </c>
      <c r="B41" s="270" t="s">
        <v>61</v>
      </c>
      <c r="C41" s="271"/>
      <c r="D41" s="23"/>
      <c r="E41" s="23"/>
      <c r="F41" s="23"/>
      <c r="G41" s="23">
        <f aca="true" t="shared" si="7" ref="G41:X41">G42+G43+G44+G45+G46+G47</f>
        <v>0</v>
      </c>
      <c r="H41" s="23">
        <f t="shared" si="7"/>
        <v>0</v>
      </c>
      <c r="I41" s="23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24">
        <f t="shared" si="7"/>
        <v>0</v>
      </c>
      <c r="P41" s="24">
        <f t="shared" si="7"/>
        <v>0</v>
      </c>
      <c r="Q41" s="24">
        <f t="shared" si="7"/>
        <v>0</v>
      </c>
      <c r="R41" s="24">
        <f t="shared" si="7"/>
        <v>0</v>
      </c>
      <c r="S41" s="24">
        <f t="shared" si="7"/>
        <v>0</v>
      </c>
      <c r="T41" s="24">
        <f t="shared" si="7"/>
        <v>0</v>
      </c>
      <c r="U41" s="24">
        <f t="shared" si="7"/>
        <v>0</v>
      </c>
      <c r="V41" s="24">
        <f t="shared" si="7"/>
        <v>0</v>
      </c>
      <c r="W41" s="24">
        <f t="shared" si="7"/>
        <v>0</v>
      </c>
      <c r="X41" s="24">
        <f t="shared" si="7"/>
        <v>0</v>
      </c>
    </row>
    <row r="42" spans="1:24" ht="12.75">
      <c r="A42" s="19"/>
      <c r="B42" s="37"/>
      <c r="C42" s="13" t="s">
        <v>44</v>
      </c>
      <c r="D42" s="30"/>
      <c r="E42" s="30"/>
      <c r="F42" s="30"/>
      <c r="G42" s="30">
        <f aca="true" t="shared" si="8" ref="G42:X42">IF(G40&lt;0,IF(G27&gt;(-G40),(-G40),G27),0)</f>
        <v>0</v>
      </c>
      <c r="H42" s="30">
        <f t="shared" si="8"/>
        <v>0</v>
      </c>
      <c r="I42" s="30">
        <f t="shared" si="8"/>
        <v>0</v>
      </c>
      <c r="J42" s="31">
        <f t="shared" si="8"/>
        <v>0</v>
      </c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  <c r="P42" s="31">
        <f t="shared" si="8"/>
        <v>0</v>
      </c>
      <c r="Q42" s="31">
        <f t="shared" si="8"/>
        <v>0</v>
      </c>
      <c r="R42" s="31">
        <f t="shared" si="8"/>
        <v>0</v>
      </c>
      <c r="S42" s="31">
        <f t="shared" si="8"/>
        <v>0</v>
      </c>
      <c r="T42" s="31">
        <f t="shared" si="8"/>
        <v>0</v>
      </c>
      <c r="U42" s="31">
        <f t="shared" si="8"/>
        <v>0</v>
      </c>
      <c r="V42" s="31">
        <f t="shared" si="8"/>
        <v>0</v>
      </c>
      <c r="W42" s="31">
        <f t="shared" si="8"/>
        <v>0</v>
      </c>
      <c r="X42" s="31">
        <f t="shared" si="8"/>
        <v>0</v>
      </c>
    </row>
    <row r="43" spans="1:24" ht="12.75">
      <c r="A43" s="19"/>
      <c r="B43" s="37"/>
      <c r="C43" s="13" t="s">
        <v>45</v>
      </c>
      <c r="D43" s="30"/>
      <c r="E43" s="30"/>
      <c r="F43" s="30"/>
      <c r="G43" s="30">
        <f aca="true" t="shared" si="9" ref="G43:X43">IF((G42+G40)&lt;0,IF(G28&gt;(-G40-G42),(-G40-G42),G28),0)</f>
        <v>0</v>
      </c>
      <c r="H43" s="30">
        <f t="shared" si="9"/>
        <v>0</v>
      </c>
      <c r="I43" s="30">
        <f t="shared" si="9"/>
        <v>0</v>
      </c>
      <c r="J43" s="31">
        <f t="shared" si="9"/>
        <v>0</v>
      </c>
      <c r="K43" s="31">
        <f t="shared" si="9"/>
        <v>0</v>
      </c>
      <c r="L43" s="31">
        <f t="shared" si="9"/>
        <v>0</v>
      </c>
      <c r="M43" s="31">
        <f t="shared" si="9"/>
        <v>0</v>
      </c>
      <c r="N43" s="31">
        <f t="shared" si="9"/>
        <v>0</v>
      </c>
      <c r="O43" s="31">
        <f t="shared" si="9"/>
        <v>0</v>
      </c>
      <c r="P43" s="31">
        <f t="shared" si="9"/>
        <v>0</v>
      </c>
      <c r="Q43" s="31">
        <f t="shared" si="9"/>
        <v>0</v>
      </c>
      <c r="R43" s="31">
        <f t="shared" si="9"/>
        <v>0</v>
      </c>
      <c r="S43" s="31">
        <f t="shared" si="9"/>
        <v>0</v>
      </c>
      <c r="T43" s="31">
        <f t="shared" si="9"/>
        <v>0</v>
      </c>
      <c r="U43" s="31">
        <f t="shared" si="9"/>
        <v>0</v>
      </c>
      <c r="V43" s="31">
        <f t="shared" si="9"/>
        <v>0</v>
      </c>
      <c r="W43" s="31">
        <f t="shared" si="9"/>
        <v>0</v>
      </c>
      <c r="X43" s="31">
        <f t="shared" si="9"/>
        <v>0</v>
      </c>
    </row>
    <row r="44" spans="1:24" ht="12.75">
      <c r="A44" s="19"/>
      <c r="B44" s="37"/>
      <c r="C44" s="13" t="s">
        <v>46</v>
      </c>
      <c r="D44" s="30"/>
      <c r="E44" s="30"/>
      <c r="F44" s="30"/>
      <c r="G44" s="30">
        <f aca="true" t="shared" si="10" ref="G44:X44">IF((G42+G40+G43)&lt;0,IF(G29&gt;(-G40-G42-G43),(-G40-G42-G43),G29),0)</f>
        <v>0</v>
      </c>
      <c r="H44" s="30">
        <f t="shared" si="10"/>
        <v>0</v>
      </c>
      <c r="I44" s="30">
        <f t="shared" si="10"/>
        <v>0</v>
      </c>
      <c r="J44" s="31">
        <f t="shared" si="10"/>
        <v>0</v>
      </c>
      <c r="K44" s="31">
        <f t="shared" si="10"/>
        <v>0</v>
      </c>
      <c r="L44" s="31">
        <f t="shared" si="10"/>
        <v>0</v>
      </c>
      <c r="M44" s="31">
        <f t="shared" si="10"/>
        <v>0</v>
      </c>
      <c r="N44" s="31">
        <f t="shared" si="10"/>
        <v>0</v>
      </c>
      <c r="O44" s="31">
        <f t="shared" si="10"/>
        <v>0</v>
      </c>
      <c r="P44" s="31">
        <f t="shared" si="10"/>
        <v>0</v>
      </c>
      <c r="Q44" s="31">
        <f t="shared" si="10"/>
        <v>0</v>
      </c>
      <c r="R44" s="31">
        <f t="shared" si="10"/>
        <v>0</v>
      </c>
      <c r="S44" s="31">
        <f t="shared" si="10"/>
        <v>0</v>
      </c>
      <c r="T44" s="31">
        <f t="shared" si="10"/>
        <v>0</v>
      </c>
      <c r="U44" s="31">
        <f t="shared" si="10"/>
        <v>0</v>
      </c>
      <c r="V44" s="31">
        <f t="shared" si="10"/>
        <v>0</v>
      </c>
      <c r="W44" s="31">
        <f t="shared" si="10"/>
        <v>0</v>
      </c>
      <c r="X44" s="31">
        <f t="shared" si="10"/>
        <v>0</v>
      </c>
    </row>
    <row r="45" spans="1:24" ht="12.75">
      <c r="A45" s="19"/>
      <c r="B45" s="37"/>
      <c r="C45" s="13" t="s">
        <v>47</v>
      </c>
      <c r="D45" s="30"/>
      <c r="E45" s="30"/>
      <c r="F45" s="30"/>
      <c r="G45" s="30">
        <f aca="true" t="shared" si="11" ref="G45:X45">IF((G42+G40+G43+G44)&lt;0,IF(G30&gt;(-G40-G42-G43-G44),(-G40-G42-G43-G44),G30),0)</f>
        <v>0</v>
      </c>
      <c r="H45" s="30">
        <f t="shared" si="11"/>
        <v>0</v>
      </c>
      <c r="I45" s="30">
        <f t="shared" si="11"/>
        <v>0</v>
      </c>
      <c r="J45" s="31">
        <f t="shared" si="11"/>
        <v>0</v>
      </c>
      <c r="K45" s="31">
        <f t="shared" si="11"/>
        <v>0</v>
      </c>
      <c r="L45" s="31">
        <f t="shared" si="11"/>
        <v>0</v>
      </c>
      <c r="M45" s="31">
        <f t="shared" si="11"/>
        <v>0</v>
      </c>
      <c r="N45" s="31">
        <f t="shared" si="11"/>
        <v>0</v>
      </c>
      <c r="O45" s="31">
        <f t="shared" si="11"/>
        <v>0</v>
      </c>
      <c r="P45" s="31">
        <f t="shared" si="11"/>
        <v>0</v>
      </c>
      <c r="Q45" s="31">
        <f t="shared" si="11"/>
        <v>0</v>
      </c>
      <c r="R45" s="31">
        <f t="shared" si="11"/>
        <v>0</v>
      </c>
      <c r="S45" s="31">
        <f t="shared" si="11"/>
        <v>0</v>
      </c>
      <c r="T45" s="31">
        <f t="shared" si="11"/>
        <v>0</v>
      </c>
      <c r="U45" s="31">
        <f t="shared" si="11"/>
        <v>0</v>
      </c>
      <c r="V45" s="31">
        <f t="shared" si="11"/>
        <v>0</v>
      </c>
      <c r="W45" s="31">
        <f t="shared" si="11"/>
        <v>0</v>
      </c>
      <c r="X45" s="31">
        <f t="shared" si="11"/>
        <v>0</v>
      </c>
    </row>
    <row r="46" spans="1:24" ht="12.75">
      <c r="A46" s="19"/>
      <c r="B46" s="37"/>
      <c r="C46" s="13" t="s">
        <v>49</v>
      </c>
      <c r="D46" s="30"/>
      <c r="E46" s="30"/>
      <c r="F46" s="30"/>
      <c r="G46" s="30">
        <f aca="true" t="shared" si="12" ref="G46:X46">IF((G42+G40+G43+G44+G45)&lt;0,IF(G31&gt;(-G40-G42-G43-G44-G45),(-G40-G42-G43-G44-G45),G31),0)</f>
        <v>0</v>
      </c>
      <c r="H46" s="30">
        <f t="shared" si="12"/>
        <v>0</v>
      </c>
      <c r="I46" s="30">
        <f t="shared" si="12"/>
        <v>0</v>
      </c>
      <c r="J46" s="31">
        <f t="shared" si="12"/>
        <v>0</v>
      </c>
      <c r="K46" s="31">
        <f t="shared" si="12"/>
        <v>0</v>
      </c>
      <c r="L46" s="31">
        <f t="shared" si="12"/>
        <v>0</v>
      </c>
      <c r="M46" s="31">
        <f t="shared" si="12"/>
        <v>0</v>
      </c>
      <c r="N46" s="31">
        <f t="shared" si="12"/>
        <v>0</v>
      </c>
      <c r="O46" s="31">
        <f t="shared" si="12"/>
        <v>0</v>
      </c>
      <c r="P46" s="31">
        <f t="shared" si="12"/>
        <v>0</v>
      </c>
      <c r="Q46" s="31">
        <f t="shared" si="12"/>
        <v>0</v>
      </c>
      <c r="R46" s="31">
        <f t="shared" si="12"/>
        <v>0</v>
      </c>
      <c r="S46" s="31">
        <f t="shared" si="12"/>
        <v>0</v>
      </c>
      <c r="T46" s="31">
        <f t="shared" si="12"/>
        <v>0</v>
      </c>
      <c r="U46" s="31">
        <f t="shared" si="12"/>
        <v>0</v>
      </c>
      <c r="V46" s="31">
        <f t="shared" si="12"/>
        <v>0</v>
      </c>
      <c r="W46" s="31">
        <f t="shared" si="12"/>
        <v>0</v>
      </c>
      <c r="X46" s="31">
        <f t="shared" si="12"/>
        <v>0</v>
      </c>
    </row>
    <row r="47" spans="1:24" ht="12.75">
      <c r="A47" s="19"/>
      <c r="B47" s="37"/>
      <c r="C47" s="13" t="s">
        <v>51</v>
      </c>
      <c r="D47" s="30"/>
      <c r="E47" s="30"/>
      <c r="F47" s="30"/>
      <c r="G47" s="30">
        <f aca="true" t="shared" si="13" ref="G47:X47">IF((G42+G40+G43+G44+G45+G46)&lt;0,IF(G32&gt;(-G40-G42-G43-G44-G45-G46),(-G40-G42-G43-G44-G45-G46),G32),0)</f>
        <v>0</v>
      </c>
      <c r="H47" s="30">
        <f t="shared" si="13"/>
        <v>0</v>
      </c>
      <c r="I47" s="30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si="13"/>
        <v>0</v>
      </c>
      <c r="O47" s="31">
        <f t="shared" si="13"/>
        <v>0</v>
      </c>
      <c r="P47" s="31">
        <f t="shared" si="13"/>
        <v>0</v>
      </c>
      <c r="Q47" s="31">
        <f t="shared" si="13"/>
        <v>0</v>
      </c>
      <c r="R47" s="31">
        <f t="shared" si="13"/>
        <v>0</v>
      </c>
      <c r="S47" s="31">
        <f t="shared" si="13"/>
        <v>0</v>
      </c>
      <c r="T47" s="31">
        <f t="shared" si="13"/>
        <v>0</v>
      </c>
      <c r="U47" s="31">
        <f t="shared" si="13"/>
        <v>0</v>
      </c>
      <c r="V47" s="31">
        <f t="shared" si="13"/>
        <v>0</v>
      </c>
      <c r="W47" s="31">
        <f t="shared" si="13"/>
        <v>0</v>
      </c>
      <c r="X47" s="31">
        <f t="shared" si="13"/>
        <v>0</v>
      </c>
    </row>
    <row r="48" spans="1:24" ht="12.75" customHeight="1">
      <c r="A48" s="22" t="s">
        <v>62</v>
      </c>
      <c r="B48" s="270" t="s">
        <v>63</v>
      </c>
      <c r="C48" s="271"/>
      <c r="D48" s="23"/>
      <c r="E48" s="23"/>
      <c r="F48" s="23"/>
      <c r="G48" s="23">
        <f aca="true" t="shared" si="14" ref="G48:X48">IF(G40&gt;0,G40,0)</f>
        <v>9315720</v>
      </c>
      <c r="H48" s="23">
        <f t="shared" si="14"/>
        <v>9315720</v>
      </c>
      <c r="I48" s="23">
        <f t="shared" si="14"/>
        <v>9315720</v>
      </c>
      <c r="J48" s="24">
        <f t="shared" si="14"/>
        <v>10192284</v>
      </c>
      <c r="K48" s="24">
        <f t="shared" si="14"/>
        <v>10192284</v>
      </c>
      <c r="L48" s="24">
        <f t="shared" si="14"/>
        <v>10192285</v>
      </c>
      <c r="M48" s="24">
        <f t="shared" si="14"/>
        <v>10192285</v>
      </c>
      <c r="N48" s="24">
        <f t="shared" si="14"/>
        <v>10192284</v>
      </c>
      <c r="O48" s="24">
        <f t="shared" si="14"/>
        <v>10192283</v>
      </c>
      <c r="P48" s="24">
        <f t="shared" si="14"/>
        <v>10192284</v>
      </c>
      <c r="Q48" s="24">
        <f t="shared" si="14"/>
        <v>10192284</v>
      </c>
      <c r="R48" s="24">
        <f t="shared" si="14"/>
        <v>10192284</v>
      </c>
      <c r="S48" s="24">
        <f t="shared" si="14"/>
        <v>10192284</v>
      </c>
      <c r="T48" s="24">
        <f t="shared" si="14"/>
        <v>7692288</v>
      </c>
      <c r="U48" s="24">
        <f t="shared" si="14"/>
        <v>7692288</v>
      </c>
      <c r="V48" s="24">
        <f t="shared" si="14"/>
        <v>7692288</v>
      </c>
      <c r="W48" s="24">
        <f t="shared" si="14"/>
        <v>7692288</v>
      </c>
      <c r="X48" s="24">
        <f t="shared" si="14"/>
        <v>3846144</v>
      </c>
    </row>
    <row r="49" spans="1:24" ht="12.75">
      <c r="A49" s="19"/>
      <c r="B49" s="37"/>
      <c r="C49" s="13" t="s">
        <v>64</v>
      </c>
      <c r="D49" s="30"/>
      <c r="E49" s="30"/>
      <c r="F49" s="30"/>
      <c r="G49" s="30">
        <f aca="true" t="shared" si="15" ref="G49:X49">G48-G50</f>
        <v>9315720</v>
      </c>
      <c r="H49" s="30">
        <f t="shared" si="15"/>
        <v>9315720</v>
      </c>
      <c r="I49" s="30">
        <f t="shared" si="15"/>
        <v>9315720</v>
      </c>
      <c r="J49" s="31">
        <f t="shared" si="15"/>
        <v>10192284</v>
      </c>
      <c r="K49" s="31">
        <f t="shared" si="15"/>
        <v>10192284</v>
      </c>
      <c r="L49" s="31">
        <f t="shared" si="15"/>
        <v>10192285</v>
      </c>
      <c r="M49" s="31">
        <f t="shared" si="15"/>
        <v>10192285</v>
      </c>
      <c r="N49" s="31">
        <f t="shared" si="15"/>
        <v>10192284</v>
      </c>
      <c r="O49" s="31">
        <f t="shared" si="15"/>
        <v>10192283</v>
      </c>
      <c r="P49" s="31">
        <f t="shared" si="15"/>
        <v>10192284</v>
      </c>
      <c r="Q49" s="31">
        <f t="shared" si="15"/>
        <v>10192284</v>
      </c>
      <c r="R49" s="31">
        <f t="shared" si="15"/>
        <v>10192284</v>
      </c>
      <c r="S49" s="31">
        <f t="shared" si="15"/>
        <v>10192284</v>
      </c>
      <c r="T49" s="31">
        <f t="shared" si="15"/>
        <v>7692288</v>
      </c>
      <c r="U49" s="31">
        <f t="shared" si="15"/>
        <v>7692288</v>
      </c>
      <c r="V49" s="31">
        <f t="shared" si="15"/>
        <v>7692288</v>
      </c>
      <c r="W49" s="31">
        <f t="shared" si="15"/>
        <v>7692288</v>
      </c>
      <c r="X49" s="31">
        <f t="shared" si="15"/>
        <v>3846144</v>
      </c>
    </row>
    <row r="50" spans="1:24" ht="12.75">
      <c r="A50" s="19"/>
      <c r="B50" s="37"/>
      <c r="C50" s="13" t="s">
        <v>65</v>
      </c>
      <c r="D50" s="30"/>
      <c r="E50" s="30"/>
      <c r="F50" s="30"/>
      <c r="G50" s="30">
        <f aca="true" t="shared" si="16" ref="G50:X50">IF(G40&gt;0,IF(G38&gt;G40,G40,G38),0)</f>
        <v>0</v>
      </c>
      <c r="H50" s="30">
        <f t="shared" si="16"/>
        <v>0</v>
      </c>
      <c r="I50" s="30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6"/>
        <v>0</v>
      </c>
      <c r="O50" s="31">
        <f t="shared" si="16"/>
        <v>0</v>
      </c>
      <c r="P50" s="31">
        <f t="shared" si="16"/>
        <v>0</v>
      </c>
      <c r="Q50" s="31">
        <f t="shared" si="16"/>
        <v>0</v>
      </c>
      <c r="R50" s="31">
        <f t="shared" si="16"/>
        <v>0</v>
      </c>
      <c r="S50" s="31">
        <f t="shared" si="16"/>
        <v>0</v>
      </c>
      <c r="T50" s="31">
        <f t="shared" si="16"/>
        <v>0</v>
      </c>
      <c r="U50" s="31">
        <f t="shared" si="16"/>
        <v>0</v>
      </c>
      <c r="V50" s="31">
        <f t="shared" si="16"/>
        <v>0</v>
      </c>
      <c r="W50" s="31">
        <f t="shared" si="16"/>
        <v>0</v>
      </c>
      <c r="X50" s="31">
        <f t="shared" si="16"/>
        <v>0</v>
      </c>
    </row>
    <row r="51" spans="1:24" ht="12.75">
      <c r="A51" s="19"/>
      <c r="B51" s="37"/>
      <c r="C51" s="38"/>
      <c r="D51" s="39"/>
      <c r="E51" s="39"/>
      <c r="F51" s="39"/>
      <c r="G51" s="39"/>
      <c r="H51" s="39"/>
      <c r="I51" s="39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12.75">
      <c r="A52" s="22" t="s">
        <v>66</v>
      </c>
      <c r="B52" s="41"/>
      <c r="C52" s="42" t="s">
        <v>67</v>
      </c>
      <c r="D52" s="23"/>
      <c r="E52" s="23"/>
      <c r="F52" s="23"/>
      <c r="G52" s="23" t="e">
        <f>#REF!+G26-G34</f>
        <v>#REF!</v>
      </c>
      <c r="H52" s="23" t="e">
        <f aca="true" t="shared" si="17" ref="H52:X52">G52+H26-H34</f>
        <v>#REF!</v>
      </c>
      <c r="I52" s="23" t="e">
        <f t="shared" si="17"/>
        <v>#REF!</v>
      </c>
      <c r="J52" s="24" t="e">
        <f t="shared" si="17"/>
        <v>#REF!</v>
      </c>
      <c r="K52" s="24" t="e">
        <f t="shared" si="17"/>
        <v>#REF!</v>
      </c>
      <c r="L52" s="24" t="e">
        <f t="shared" si="17"/>
        <v>#REF!</v>
      </c>
      <c r="M52" s="24" t="e">
        <f t="shared" si="17"/>
        <v>#REF!</v>
      </c>
      <c r="N52" s="24" t="e">
        <f t="shared" si="17"/>
        <v>#REF!</v>
      </c>
      <c r="O52" s="24" t="e">
        <f t="shared" si="17"/>
        <v>#REF!</v>
      </c>
      <c r="P52" s="24" t="e">
        <f t="shared" si="17"/>
        <v>#REF!</v>
      </c>
      <c r="Q52" s="24" t="e">
        <f t="shared" si="17"/>
        <v>#REF!</v>
      </c>
      <c r="R52" s="24" t="e">
        <f t="shared" si="17"/>
        <v>#REF!</v>
      </c>
      <c r="S52" s="24" t="e">
        <f t="shared" si="17"/>
        <v>#REF!</v>
      </c>
      <c r="T52" s="24" t="e">
        <f t="shared" si="17"/>
        <v>#REF!</v>
      </c>
      <c r="U52" s="24" t="e">
        <f t="shared" si="17"/>
        <v>#REF!</v>
      </c>
      <c r="V52" s="24" t="e">
        <f t="shared" si="17"/>
        <v>#REF!</v>
      </c>
      <c r="W52" s="24" t="e">
        <f t="shared" si="17"/>
        <v>#REF!</v>
      </c>
      <c r="X52" s="24" t="e">
        <f t="shared" si="17"/>
        <v>#REF!</v>
      </c>
    </row>
    <row r="53" spans="1:24" ht="12.75">
      <c r="A53" s="19"/>
      <c r="B53" s="37"/>
      <c r="C53" s="42"/>
      <c r="D53" s="39"/>
      <c r="E53" s="39"/>
      <c r="F53" s="39"/>
      <c r="G53" s="43"/>
      <c r="H53" s="43"/>
      <c r="I53" s="43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>
      <c r="A54" s="19"/>
      <c r="B54" s="37"/>
      <c r="C54" s="38"/>
      <c r="D54" s="43"/>
      <c r="E54" s="43"/>
      <c r="F54" s="43"/>
      <c r="G54" s="43"/>
      <c r="H54" s="43"/>
      <c r="I54" s="43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37.5" customHeight="1">
      <c r="A55" s="22" t="s">
        <v>68</v>
      </c>
      <c r="B55" s="270" t="s">
        <v>69</v>
      </c>
      <c r="C55" s="271"/>
      <c r="D55" s="45"/>
      <c r="E55" s="45"/>
      <c r="F55" s="45"/>
      <c r="G55" s="46" t="s">
        <v>70</v>
      </c>
      <c r="H55" s="46" t="s">
        <v>70</v>
      </c>
      <c r="I55" s="46" t="s">
        <v>70</v>
      </c>
      <c r="J55" s="47" t="s">
        <v>70</v>
      </c>
      <c r="K55" s="47" t="s">
        <v>70</v>
      </c>
      <c r="L55" s="47" t="s">
        <v>70</v>
      </c>
      <c r="M55" s="47" t="s">
        <v>70</v>
      </c>
      <c r="N55" s="47" t="s">
        <v>70</v>
      </c>
      <c r="O55" s="47" t="s">
        <v>70</v>
      </c>
      <c r="P55" s="47" t="s">
        <v>70</v>
      </c>
      <c r="Q55" s="47" t="s">
        <v>70</v>
      </c>
      <c r="R55" s="47" t="s">
        <v>70</v>
      </c>
      <c r="S55" s="47" t="s">
        <v>70</v>
      </c>
      <c r="T55" s="47" t="s">
        <v>70</v>
      </c>
      <c r="U55" s="47" t="s">
        <v>70</v>
      </c>
      <c r="V55" s="47" t="s">
        <v>70</v>
      </c>
      <c r="W55" s="47" t="s">
        <v>70</v>
      </c>
      <c r="X55" s="47" t="s">
        <v>70</v>
      </c>
    </row>
    <row r="56" spans="1:24" ht="50.25" customHeight="1">
      <c r="A56" s="22" t="s">
        <v>71</v>
      </c>
      <c r="B56" s="270" t="s">
        <v>72</v>
      </c>
      <c r="C56" s="271"/>
      <c r="D56" s="45"/>
      <c r="E56" s="45"/>
      <c r="F56" s="45"/>
      <c r="G56" s="46" t="s">
        <v>70</v>
      </c>
      <c r="H56" s="46" t="s">
        <v>70</v>
      </c>
      <c r="I56" s="46" t="s">
        <v>70</v>
      </c>
      <c r="J56" s="47" t="s">
        <v>70</v>
      </c>
      <c r="K56" s="47" t="s">
        <v>70</v>
      </c>
      <c r="L56" s="47" t="s">
        <v>70</v>
      </c>
      <c r="M56" s="47" t="s">
        <v>70</v>
      </c>
      <c r="N56" s="47" t="s">
        <v>70</v>
      </c>
      <c r="O56" s="47" t="s">
        <v>70</v>
      </c>
      <c r="P56" s="47" t="s">
        <v>70</v>
      </c>
      <c r="Q56" s="47" t="s">
        <v>70</v>
      </c>
      <c r="R56" s="47" t="s">
        <v>70</v>
      </c>
      <c r="S56" s="47" t="s">
        <v>70</v>
      </c>
      <c r="T56" s="47" t="s">
        <v>70</v>
      </c>
      <c r="U56" s="47" t="s">
        <v>70</v>
      </c>
      <c r="V56" s="47" t="s">
        <v>70</v>
      </c>
      <c r="W56" s="47" t="s">
        <v>70</v>
      </c>
      <c r="X56" s="47" t="s">
        <v>70</v>
      </c>
    </row>
    <row r="57" spans="1:24" ht="60.75" customHeight="1">
      <c r="A57" s="48" t="s">
        <v>73</v>
      </c>
      <c r="B57" s="270" t="s">
        <v>74</v>
      </c>
      <c r="C57" s="271"/>
      <c r="D57" s="49"/>
      <c r="E57" s="49"/>
      <c r="F57" s="49"/>
      <c r="G57" s="49">
        <f aca="true" t="shared" si="18" ref="G57:X57">(G34+G15+G17+G22+G84)/G9</f>
        <v>0.0544354967881419</v>
      </c>
      <c r="H57" s="49">
        <f t="shared" si="18"/>
        <v>0.051459299206916005</v>
      </c>
      <c r="I57" s="49">
        <f t="shared" si="18"/>
        <v>0.04859845186712879</v>
      </c>
      <c r="J57" s="50">
        <f t="shared" si="18"/>
        <v>0.046729499907854084</v>
      </c>
      <c r="K57" s="50">
        <f t="shared" si="18"/>
        <v>0.04387537268234056</v>
      </c>
      <c r="L57" s="50">
        <f t="shared" si="18"/>
        <v>0.04119191228615083</v>
      </c>
      <c r="M57" s="50">
        <f t="shared" si="18"/>
        <v>0.038617450677674595</v>
      </c>
      <c r="N57" s="50">
        <f t="shared" si="18"/>
        <v>0.03618496638775052</v>
      </c>
      <c r="O57" s="50">
        <f t="shared" si="18"/>
        <v>0.03378171297858224</v>
      </c>
      <c r="P57" s="50">
        <f t="shared" si="18"/>
        <v>0.031513749309393956</v>
      </c>
      <c r="Q57" s="50">
        <f t="shared" si="18"/>
        <v>0.029341406146454405</v>
      </c>
      <c r="R57" s="50">
        <f t="shared" si="18"/>
        <v>0.02728018477394877</v>
      </c>
      <c r="S57" s="50">
        <f t="shared" si="18"/>
        <v>0.025271154596794188</v>
      </c>
      <c r="T57" s="50">
        <f t="shared" si="18"/>
        <v>0.0186441092323591</v>
      </c>
      <c r="U57" s="50">
        <f t="shared" si="18"/>
        <v>0.017242521860190024</v>
      </c>
      <c r="V57" s="50">
        <f t="shared" si="18"/>
        <v>0.015908303653906754</v>
      </c>
      <c r="W57" s="50">
        <f t="shared" si="18"/>
        <v>0.014622215622771953</v>
      </c>
      <c r="X57" s="50">
        <f t="shared" si="18"/>
        <v>0.006903880230902307</v>
      </c>
    </row>
    <row r="58" spans="1:24" ht="51" customHeight="1">
      <c r="A58" s="48" t="s">
        <v>75</v>
      </c>
      <c r="B58" s="281" t="s">
        <v>76</v>
      </c>
      <c r="C58" s="282"/>
      <c r="D58" s="51"/>
      <c r="E58" s="51"/>
      <c r="F58" s="51"/>
      <c r="G58" s="49" t="e">
        <f>(#REF!+#REF!+#REF!)/3</f>
        <v>#REF!</v>
      </c>
      <c r="H58" s="49" t="e">
        <f>(#REF!+#REF!+G73)/3</f>
        <v>#REF!</v>
      </c>
      <c r="I58" s="49" t="e">
        <f>(#REF!+G73+H73)/3</f>
        <v>#REF!</v>
      </c>
      <c r="J58" s="50">
        <f aca="true" t="shared" si="19" ref="J58:X58">(G73+H73+I73)/3</f>
        <v>0.2778380853752585</v>
      </c>
      <c r="K58" s="50">
        <f t="shared" si="19"/>
        <v>0.27866954610935335</v>
      </c>
      <c r="L58" s="50">
        <f t="shared" si="19"/>
        <v>0.2795089045566203</v>
      </c>
      <c r="M58" s="50">
        <f t="shared" si="19"/>
        <v>0.28033855890277876</v>
      </c>
      <c r="N58" s="50">
        <f t="shared" si="19"/>
        <v>0.28070631545046676</v>
      </c>
      <c r="O58" s="50">
        <f t="shared" si="19"/>
        <v>0.2810045019370427</v>
      </c>
      <c r="P58" s="50">
        <f t="shared" si="19"/>
        <v>0.2812805573040879</v>
      </c>
      <c r="Q58" s="50">
        <f t="shared" si="19"/>
        <v>0.2815259982043769</v>
      </c>
      <c r="R58" s="50">
        <f t="shared" si="19"/>
        <v>0.2817565419320616</v>
      </c>
      <c r="S58" s="50">
        <f t="shared" si="19"/>
        <v>0.28194514081761163</v>
      </c>
      <c r="T58" s="50">
        <f t="shared" si="19"/>
        <v>0.2821197282431809</v>
      </c>
      <c r="U58" s="50">
        <f t="shared" si="19"/>
        <v>0.28223177778120073</v>
      </c>
      <c r="V58" s="50">
        <f t="shared" si="19"/>
        <v>0.28224124469377426</v>
      </c>
      <c r="W58" s="50">
        <f t="shared" si="19"/>
        <v>0.28214215506216617</v>
      </c>
      <c r="X58" s="50">
        <f t="shared" si="19"/>
        <v>0.2819981737840132</v>
      </c>
    </row>
    <row r="59" spans="1:24" ht="54" customHeight="1">
      <c r="A59" s="52" t="s">
        <v>77</v>
      </c>
      <c r="B59" s="283" t="s">
        <v>78</v>
      </c>
      <c r="C59" s="283"/>
      <c r="D59" s="51"/>
      <c r="E59" s="51"/>
      <c r="F59" s="51"/>
      <c r="G59" s="49" t="e">
        <f aca="true" t="shared" si="20" ref="G59:X59">G58-G57</f>
        <v>#REF!</v>
      </c>
      <c r="H59" s="49" t="e">
        <f t="shared" si="20"/>
        <v>#REF!</v>
      </c>
      <c r="I59" s="49" t="e">
        <f t="shared" si="20"/>
        <v>#REF!</v>
      </c>
      <c r="J59" s="50">
        <f t="shared" si="20"/>
        <v>0.23110858546740443</v>
      </c>
      <c r="K59" s="50">
        <f t="shared" si="20"/>
        <v>0.23479417342701278</v>
      </c>
      <c r="L59" s="50">
        <f t="shared" si="20"/>
        <v>0.23831699227046949</v>
      </c>
      <c r="M59" s="50">
        <f t="shared" si="20"/>
        <v>0.24172110822510418</v>
      </c>
      <c r="N59" s="50">
        <f t="shared" si="20"/>
        <v>0.24452134906271625</v>
      </c>
      <c r="O59" s="50">
        <f t="shared" si="20"/>
        <v>0.24722278895846045</v>
      </c>
      <c r="P59" s="50">
        <f t="shared" si="20"/>
        <v>0.24976680799469395</v>
      </c>
      <c r="Q59" s="50">
        <f t="shared" si="20"/>
        <v>0.2521845920579225</v>
      </c>
      <c r="R59" s="50">
        <f t="shared" si="20"/>
        <v>0.25447635715811284</v>
      </c>
      <c r="S59" s="50">
        <f t="shared" si="20"/>
        <v>0.25667398622081744</v>
      </c>
      <c r="T59" s="50">
        <f t="shared" si="20"/>
        <v>0.2634756190108218</v>
      </c>
      <c r="U59" s="50">
        <f t="shared" si="20"/>
        <v>0.2649892559210107</v>
      </c>
      <c r="V59" s="50">
        <f t="shared" si="20"/>
        <v>0.2663329410398675</v>
      </c>
      <c r="W59" s="50">
        <f t="shared" si="20"/>
        <v>0.2675199394393942</v>
      </c>
      <c r="X59" s="50">
        <f t="shared" si="20"/>
        <v>0.2750942935531109</v>
      </c>
    </row>
    <row r="60" spans="1:24" ht="36" customHeight="1">
      <c r="A60" s="272" t="s">
        <v>79</v>
      </c>
      <c r="B60" s="275" t="s">
        <v>80</v>
      </c>
      <c r="C60" s="53" t="s">
        <v>44</v>
      </c>
      <c r="D60" s="30"/>
      <c r="E60" s="30"/>
      <c r="F60" s="30"/>
      <c r="G60" s="30">
        <f aca="true" t="shared" si="21" ref="G60:X60">IF(G34&gt;0,IF(G27&gt;(G34),(G34),G27),0)</f>
        <v>0</v>
      </c>
      <c r="H60" s="30">
        <f t="shared" si="21"/>
        <v>0</v>
      </c>
      <c r="I60" s="30">
        <f t="shared" si="21"/>
        <v>0</v>
      </c>
      <c r="J60" s="31">
        <f t="shared" si="21"/>
        <v>0</v>
      </c>
      <c r="K60" s="31">
        <f t="shared" si="21"/>
        <v>0</v>
      </c>
      <c r="L60" s="31">
        <f t="shared" si="21"/>
        <v>0</v>
      </c>
      <c r="M60" s="31">
        <f t="shared" si="21"/>
        <v>0</v>
      </c>
      <c r="N60" s="31">
        <f t="shared" si="21"/>
        <v>0</v>
      </c>
      <c r="O60" s="31">
        <f t="shared" si="21"/>
        <v>0</v>
      </c>
      <c r="P60" s="31">
        <f t="shared" si="21"/>
        <v>0</v>
      </c>
      <c r="Q60" s="31">
        <f t="shared" si="21"/>
        <v>0</v>
      </c>
      <c r="R60" s="31">
        <f t="shared" si="21"/>
        <v>0</v>
      </c>
      <c r="S60" s="31">
        <f t="shared" si="21"/>
        <v>0</v>
      </c>
      <c r="T60" s="31">
        <f t="shared" si="21"/>
        <v>0</v>
      </c>
      <c r="U60" s="31">
        <f t="shared" si="21"/>
        <v>0</v>
      </c>
      <c r="V60" s="31">
        <f t="shared" si="21"/>
        <v>0</v>
      </c>
      <c r="W60" s="31">
        <f t="shared" si="21"/>
        <v>0</v>
      </c>
      <c r="X60" s="31">
        <f t="shared" si="21"/>
        <v>0</v>
      </c>
    </row>
    <row r="61" spans="1:24" ht="36" customHeight="1">
      <c r="A61" s="272"/>
      <c r="B61" s="276"/>
      <c r="C61" s="53" t="s">
        <v>45</v>
      </c>
      <c r="D61" s="30"/>
      <c r="E61" s="30"/>
      <c r="F61" s="30"/>
      <c r="G61" s="30">
        <f aca="true" t="shared" si="22" ref="G61:X61">IF((G60+G34)&gt;0,IF(G28&gt;(G34-G60),(G34-G60),G28),0)</f>
        <v>0</v>
      </c>
      <c r="H61" s="30">
        <f t="shared" si="22"/>
        <v>0</v>
      </c>
      <c r="I61" s="30">
        <f t="shared" si="22"/>
        <v>0</v>
      </c>
      <c r="J61" s="31">
        <f t="shared" si="22"/>
        <v>0</v>
      </c>
      <c r="K61" s="31">
        <f t="shared" si="22"/>
        <v>0</v>
      </c>
      <c r="L61" s="31">
        <f t="shared" si="22"/>
        <v>0</v>
      </c>
      <c r="M61" s="31">
        <f t="shared" si="22"/>
        <v>0</v>
      </c>
      <c r="N61" s="31">
        <f t="shared" si="22"/>
        <v>0</v>
      </c>
      <c r="O61" s="31">
        <f t="shared" si="22"/>
        <v>0</v>
      </c>
      <c r="P61" s="31">
        <f t="shared" si="22"/>
        <v>0</v>
      </c>
      <c r="Q61" s="31">
        <f t="shared" si="22"/>
        <v>0</v>
      </c>
      <c r="R61" s="31">
        <f t="shared" si="22"/>
        <v>0</v>
      </c>
      <c r="S61" s="31">
        <f t="shared" si="22"/>
        <v>0</v>
      </c>
      <c r="T61" s="31">
        <f t="shared" si="22"/>
        <v>0</v>
      </c>
      <c r="U61" s="31">
        <f t="shared" si="22"/>
        <v>0</v>
      </c>
      <c r="V61" s="31">
        <f t="shared" si="22"/>
        <v>0</v>
      </c>
      <c r="W61" s="31">
        <f t="shared" si="22"/>
        <v>0</v>
      </c>
      <c r="X61" s="31">
        <f t="shared" si="22"/>
        <v>0</v>
      </c>
    </row>
    <row r="62" spans="1:24" ht="36" customHeight="1">
      <c r="A62" s="272"/>
      <c r="B62" s="276"/>
      <c r="C62" s="53" t="s">
        <v>46</v>
      </c>
      <c r="D62" s="30"/>
      <c r="E62" s="30"/>
      <c r="F62" s="30"/>
      <c r="G62" s="30">
        <f aca="true" t="shared" si="23" ref="G62:X62">IF((G60+G34+G61)&gt;0,IF(G29&gt;(G34-G60-G61),(G34-G60-G61),G29),0)</f>
        <v>0</v>
      </c>
      <c r="H62" s="30">
        <f t="shared" si="23"/>
        <v>0</v>
      </c>
      <c r="I62" s="30">
        <f t="shared" si="23"/>
        <v>0</v>
      </c>
      <c r="J62" s="31">
        <f t="shared" si="23"/>
        <v>0</v>
      </c>
      <c r="K62" s="31">
        <f t="shared" si="23"/>
        <v>0</v>
      </c>
      <c r="L62" s="31">
        <f t="shared" si="23"/>
        <v>0</v>
      </c>
      <c r="M62" s="31">
        <f t="shared" si="23"/>
        <v>0</v>
      </c>
      <c r="N62" s="31">
        <f t="shared" si="23"/>
        <v>0</v>
      </c>
      <c r="O62" s="31">
        <f t="shared" si="23"/>
        <v>0</v>
      </c>
      <c r="P62" s="31">
        <f t="shared" si="23"/>
        <v>0</v>
      </c>
      <c r="Q62" s="31">
        <f t="shared" si="23"/>
        <v>0</v>
      </c>
      <c r="R62" s="31">
        <f t="shared" si="23"/>
        <v>0</v>
      </c>
      <c r="S62" s="31">
        <f t="shared" si="23"/>
        <v>0</v>
      </c>
      <c r="T62" s="31">
        <f t="shared" si="23"/>
        <v>0</v>
      </c>
      <c r="U62" s="31">
        <f t="shared" si="23"/>
        <v>0</v>
      </c>
      <c r="V62" s="31">
        <f t="shared" si="23"/>
        <v>0</v>
      </c>
      <c r="W62" s="31">
        <f t="shared" si="23"/>
        <v>0</v>
      </c>
      <c r="X62" s="31">
        <f t="shared" si="23"/>
        <v>0</v>
      </c>
    </row>
    <row r="63" spans="1:24" ht="36" customHeight="1">
      <c r="A63" s="272"/>
      <c r="B63" s="276"/>
      <c r="C63" s="53" t="s">
        <v>47</v>
      </c>
      <c r="D63" s="30"/>
      <c r="E63" s="30"/>
      <c r="F63" s="30"/>
      <c r="G63" s="30">
        <f aca="true" t="shared" si="24" ref="G63:X63">IF((G60+G34+G61+G62)&gt;0,IF(G30&gt;(G34-G60-G61-G62),(G34-G60-G61-G62),G30),0)</f>
        <v>0</v>
      </c>
      <c r="H63" s="30">
        <f t="shared" si="24"/>
        <v>0</v>
      </c>
      <c r="I63" s="30">
        <f t="shared" si="24"/>
        <v>0</v>
      </c>
      <c r="J63" s="31">
        <f t="shared" si="24"/>
        <v>0</v>
      </c>
      <c r="K63" s="31">
        <f t="shared" si="24"/>
        <v>0</v>
      </c>
      <c r="L63" s="31">
        <f t="shared" si="24"/>
        <v>0</v>
      </c>
      <c r="M63" s="31">
        <f t="shared" si="24"/>
        <v>0</v>
      </c>
      <c r="N63" s="31">
        <f t="shared" si="24"/>
        <v>0</v>
      </c>
      <c r="O63" s="31">
        <f t="shared" si="24"/>
        <v>0</v>
      </c>
      <c r="P63" s="31">
        <f t="shared" si="24"/>
        <v>0</v>
      </c>
      <c r="Q63" s="31">
        <f t="shared" si="24"/>
        <v>0</v>
      </c>
      <c r="R63" s="31">
        <f t="shared" si="24"/>
        <v>0</v>
      </c>
      <c r="S63" s="31">
        <f t="shared" si="24"/>
        <v>0</v>
      </c>
      <c r="T63" s="31">
        <f t="shared" si="24"/>
        <v>0</v>
      </c>
      <c r="U63" s="31">
        <f t="shared" si="24"/>
        <v>0</v>
      </c>
      <c r="V63" s="31">
        <f t="shared" si="24"/>
        <v>0</v>
      </c>
      <c r="W63" s="31">
        <f t="shared" si="24"/>
        <v>0</v>
      </c>
      <c r="X63" s="31">
        <f t="shared" si="24"/>
        <v>0</v>
      </c>
    </row>
    <row r="64" spans="1:24" ht="52.5" customHeight="1">
      <c r="A64" s="272"/>
      <c r="B64" s="276"/>
      <c r="C64" s="53" t="s">
        <v>49</v>
      </c>
      <c r="D64" s="30"/>
      <c r="E64" s="30"/>
      <c r="F64" s="30"/>
      <c r="G64" s="30">
        <f aca="true" t="shared" si="25" ref="G64:X64">IF((G60+G34+G61+G62+G63)&gt;0,IF(G31&gt;(G34-G60-G61-G62-G63),(G34-G60-G61-G62-G63),G31),0)</f>
        <v>0</v>
      </c>
      <c r="H64" s="30">
        <f t="shared" si="25"/>
        <v>0</v>
      </c>
      <c r="I64" s="30">
        <f t="shared" si="25"/>
        <v>0</v>
      </c>
      <c r="J64" s="31">
        <f t="shared" si="25"/>
        <v>0</v>
      </c>
      <c r="K64" s="31">
        <f t="shared" si="25"/>
        <v>0</v>
      </c>
      <c r="L64" s="31">
        <f t="shared" si="25"/>
        <v>0</v>
      </c>
      <c r="M64" s="31">
        <f t="shared" si="25"/>
        <v>0</v>
      </c>
      <c r="N64" s="31">
        <f t="shared" si="25"/>
        <v>0</v>
      </c>
      <c r="O64" s="31">
        <f t="shared" si="25"/>
        <v>0</v>
      </c>
      <c r="P64" s="31">
        <f t="shared" si="25"/>
        <v>0</v>
      </c>
      <c r="Q64" s="31">
        <f t="shared" si="25"/>
        <v>0</v>
      </c>
      <c r="R64" s="31">
        <f t="shared" si="25"/>
        <v>0</v>
      </c>
      <c r="S64" s="31">
        <f t="shared" si="25"/>
        <v>0</v>
      </c>
      <c r="T64" s="31">
        <f t="shared" si="25"/>
        <v>0</v>
      </c>
      <c r="U64" s="31">
        <f t="shared" si="25"/>
        <v>0</v>
      </c>
      <c r="V64" s="31">
        <f t="shared" si="25"/>
        <v>0</v>
      </c>
      <c r="W64" s="31">
        <f t="shared" si="25"/>
        <v>0</v>
      </c>
      <c r="X64" s="31">
        <f t="shared" si="25"/>
        <v>0</v>
      </c>
    </row>
    <row r="65" spans="1:24" ht="52.5" customHeight="1" thickBot="1">
      <c r="A65" s="273"/>
      <c r="B65" s="276"/>
      <c r="C65" s="54" t="s">
        <v>51</v>
      </c>
      <c r="D65" s="30"/>
      <c r="E65" s="30"/>
      <c r="F65" s="30"/>
      <c r="G65" s="30">
        <f aca="true" t="shared" si="26" ref="G65:X65">IF((G60+G34+G61+G62+G63+G64)&gt;0,IF(G32&gt;(G34-G60-G61-G62-G63-G64),(G34-G60-G61-G62-G63-G64),G32),0)</f>
        <v>0</v>
      </c>
      <c r="H65" s="30">
        <f t="shared" si="26"/>
        <v>0</v>
      </c>
      <c r="I65" s="30">
        <f t="shared" si="26"/>
        <v>0</v>
      </c>
      <c r="J65" s="31">
        <f t="shared" si="26"/>
        <v>0</v>
      </c>
      <c r="K65" s="31">
        <f t="shared" si="26"/>
        <v>0</v>
      </c>
      <c r="L65" s="31">
        <f t="shared" si="26"/>
        <v>0</v>
      </c>
      <c r="M65" s="31">
        <f t="shared" si="26"/>
        <v>0</v>
      </c>
      <c r="N65" s="31">
        <f t="shared" si="26"/>
        <v>0</v>
      </c>
      <c r="O65" s="31">
        <f t="shared" si="26"/>
        <v>0</v>
      </c>
      <c r="P65" s="31">
        <f t="shared" si="26"/>
        <v>0</v>
      </c>
      <c r="Q65" s="31">
        <f t="shared" si="26"/>
        <v>0</v>
      </c>
      <c r="R65" s="31">
        <f t="shared" si="26"/>
        <v>0</v>
      </c>
      <c r="S65" s="31">
        <f t="shared" si="26"/>
        <v>0</v>
      </c>
      <c r="T65" s="31">
        <f t="shared" si="26"/>
        <v>0</v>
      </c>
      <c r="U65" s="31">
        <f t="shared" si="26"/>
        <v>0</v>
      </c>
      <c r="V65" s="31">
        <f t="shared" si="26"/>
        <v>0</v>
      </c>
      <c r="W65" s="31">
        <f t="shared" si="26"/>
        <v>0</v>
      </c>
      <c r="X65" s="31">
        <f t="shared" si="26"/>
        <v>0</v>
      </c>
    </row>
    <row r="66" spans="1:24" ht="31.5" customHeight="1" thickBot="1">
      <c r="A66" s="274"/>
      <c r="B66" s="277"/>
      <c r="C66" s="55" t="s">
        <v>81</v>
      </c>
      <c r="D66" s="30"/>
      <c r="E66" s="30"/>
      <c r="F66" s="30"/>
      <c r="G66" s="30">
        <f aca="true" t="shared" si="27" ref="G66:X66">IF((G60+G61+G34+G62+G63+G64+G65)&gt;0,IF(G48&gt;(G34-G60-G61-G62-G63-G64-G65),(G34-G61-G60-G62-G63-G64-G65),G48),0)</f>
        <v>9315720</v>
      </c>
      <c r="H66" s="30">
        <f t="shared" si="27"/>
        <v>9315720</v>
      </c>
      <c r="I66" s="30">
        <f t="shared" si="27"/>
        <v>9315720</v>
      </c>
      <c r="J66" s="31">
        <f t="shared" si="27"/>
        <v>10192284</v>
      </c>
      <c r="K66" s="31">
        <f t="shared" si="27"/>
        <v>10192284</v>
      </c>
      <c r="L66" s="31">
        <f t="shared" si="27"/>
        <v>10192284</v>
      </c>
      <c r="M66" s="31">
        <f t="shared" si="27"/>
        <v>10192284</v>
      </c>
      <c r="N66" s="31">
        <f t="shared" si="27"/>
        <v>10192284</v>
      </c>
      <c r="O66" s="31">
        <f t="shared" si="27"/>
        <v>10192283</v>
      </c>
      <c r="P66" s="31">
        <f t="shared" si="27"/>
        <v>10192284</v>
      </c>
      <c r="Q66" s="31">
        <f t="shared" si="27"/>
        <v>10192284</v>
      </c>
      <c r="R66" s="31">
        <f t="shared" si="27"/>
        <v>10192284</v>
      </c>
      <c r="S66" s="31">
        <f t="shared" si="27"/>
        <v>10192284</v>
      </c>
      <c r="T66" s="31">
        <f t="shared" si="27"/>
        <v>7692288</v>
      </c>
      <c r="U66" s="31">
        <f t="shared" si="27"/>
        <v>7692288</v>
      </c>
      <c r="V66" s="31">
        <f t="shared" si="27"/>
        <v>7692288</v>
      </c>
      <c r="W66" s="31">
        <f t="shared" si="27"/>
        <v>7692288</v>
      </c>
      <c r="X66" s="31">
        <f t="shared" si="27"/>
        <v>3846144</v>
      </c>
    </row>
    <row r="67" spans="1:24" ht="12.75">
      <c r="A67" s="56"/>
      <c r="B67" s="56"/>
      <c r="C67" s="56"/>
      <c r="D67" s="56"/>
      <c r="E67" s="56"/>
      <c r="F67" s="56"/>
      <c r="G67" s="56"/>
      <c r="H67" s="56"/>
      <c r="I67" s="56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1:24" ht="12" customHeight="1">
      <c r="A68" s="56"/>
      <c r="B68" s="56"/>
      <c r="C68" s="56"/>
      <c r="D68" s="56"/>
      <c r="E68" s="56"/>
      <c r="F68" s="56"/>
      <c r="G68" s="56"/>
      <c r="H68" s="56"/>
      <c r="I68" s="56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</row>
    <row r="69" spans="1:24" ht="13.5" thickBot="1">
      <c r="A69" s="56"/>
      <c r="B69" s="56"/>
      <c r="C69" s="56"/>
      <c r="D69" s="56"/>
      <c r="E69" s="56"/>
      <c r="F69" s="56"/>
      <c r="G69" s="56"/>
      <c r="H69" s="56"/>
      <c r="I69" s="56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</row>
    <row r="70" spans="1:24" ht="13.5" thickBot="1">
      <c r="A70" s="298" t="s">
        <v>82</v>
      </c>
      <c r="B70" s="299"/>
      <c r="C70" s="299"/>
      <c r="D70" s="299"/>
      <c r="E70" s="299"/>
      <c r="F70" s="299"/>
      <c r="G70" s="58"/>
      <c r="H70" s="58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  <row r="71" spans="1:24" ht="36" customHeight="1">
      <c r="A71" s="61" t="s">
        <v>83</v>
      </c>
      <c r="B71" s="300" t="s">
        <v>84</v>
      </c>
      <c r="C71" s="301"/>
      <c r="D71" s="62"/>
      <c r="E71" s="62"/>
      <c r="F71" s="62"/>
      <c r="G71" s="63" t="s">
        <v>70</v>
      </c>
      <c r="H71" s="63" t="s">
        <v>70</v>
      </c>
      <c r="I71" s="64" t="s">
        <v>70</v>
      </c>
      <c r="J71" s="65" t="s">
        <v>70</v>
      </c>
      <c r="K71" s="66" t="s">
        <v>70</v>
      </c>
      <c r="L71" s="66" t="s">
        <v>70</v>
      </c>
      <c r="M71" s="66" t="s">
        <v>70</v>
      </c>
      <c r="N71" s="66" t="s">
        <v>70</v>
      </c>
      <c r="O71" s="66" t="s">
        <v>70</v>
      </c>
      <c r="P71" s="66" t="s">
        <v>70</v>
      </c>
      <c r="Q71" s="66" t="s">
        <v>70</v>
      </c>
      <c r="R71" s="66" t="s">
        <v>70</v>
      </c>
      <c r="S71" s="66" t="s">
        <v>70</v>
      </c>
      <c r="T71" s="66" t="s">
        <v>70</v>
      </c>
      <c r="U71" s="66" t="s">
        <v>70</v>
      </c>
      <c r="V71" s="66" t="s">
        <v>70</v>
      </c>
      <c r="W71" s="66" t="s">
        <v>70</v>
      </c>
      <c r="X71" s="66" t="s">
        <v>70</v>
      </c>
    </row>
    <row r="72" spans="1:24" ht="62.25" customHeight="1">
      <c r="A72" s="67" t="s">
        <v>85</v>
      </c>
      <c r="B72" s="290" t="s">
        <v>86</v>
      </c>
      <c r="C72" s="291"/>
      <c r="D72" s="68"/>
      <c r="E72" s="68"/>
      <c r="F72" s="68"/>
      <c r="G72" s="69" t="s">
        <v>70</v>
      </c>
      <c r="H72" s="69" t="s">
        <v>70</v>
      </c>
      <c r="I72" s="70" t="s">
        <v>70</v>
      </c>
      <c r="J72" s="65" t="s">
        <v>70</v>
      </c>
      <c r="K72" s="66" t="s">
        <v>70</v>
      </c>
      <c r="L72" s="66" t="s">
        <v>70</v>
      </c>
      <c r="M72" s="66" t="s">
        <v>70</v>
      </c>
      <c r="N72" s="66" t="s">
        <v>70</v>
      </c>
      <c r="O72" s="66" t="s">
        <v>70</v>
      </c>
      <c r="P72" s="66" t="s">
        <v>70</v>
      </c>
      <c r="Q72" s="66" t="s">
        <v>70</v>
      </c>
      <c r="R72" s="66" t="s">
        <v>70</v>
      </c>
      <c r="S72" s="66" t="s">
        <v>70</v>
      </c>
      <c r="T72" s="66" t="s">
        <v>70</v>
      </c>
      <c r="U72" s="66" t="s">
        <v>70</v>
      </c>
      <c r="V72" s="66" t="s">
        <v>70</v>
      </c>
      <c r="W72" s="66" t="s">
        <v>70</v>
      </c>
      <c r="X72" s="66" t="s">
        <v>70</v>
      </c>
    </row>
    <row r="73" spans="1:24" ht="27" customHeight="1">
      <c r="A73" s="71" t="s">
        <v>87</v>
      </c>
      <c r="B73" s="292" t="s">
        <v>88</v>
      </c>
      <c r="C73" s="292"/>
      <c r="D73" s="72"/>
      <c r="E73" s="72"/>
      <c r="F73" s="72"/>
      <c r="G73" s="72">
        <f aca="true" t="shared" si="28" ref="G73:M73">(G10+G12-G14)/G9</f>
        <v>0.2774304173412234</v>
      </c>
      <c r="H73" s="72">
        <f t="shared" si="28"/>
        <v>0.2778538137178415</v>
      </c>
      <c r="I73" s="73">
        <f t="shared" si="28"/>
        <v>0.27823002506671063</v>
      </c>
      <c r="J73" s="74">
        <f t="shared" si="28"/>
        <v>0.2799247995435079</v>
      </c>
      <c r="K73" s="75">
        <f t="shared" si="28"/>
        <v>0.2803718890596422</v>
      </c>
      <c r="L73" s="75">
        <f t="shared" si="28"/>
        <v>0.28071898810518603</v>
      </c>
      <c r="M73" s="75">
        <f t="shared" si="28"/>
        <v>0.281028069186572</v>
      </c>
      <c r="N73" s="75">
        <f aca="true" t="shared" si="29" ref="N73:X73">(N10+N12-N14)/N9</f>
        <v>0.2812664485193701</v>
      </c>
      <c r="O73" s="75">
        <f t="shared" si="29"/>
        <v>0.2815471542063214</v>
      </c>
      <c r="P73" s="75">
        <f t="shared" si="29"/>
        <v>0.281764391887439</v>
      </c>
      <c r="Q73" s="75">
        <f t="shared" si="29"/>
        <v>0.28195807970242454</v>
      </c>
      <c r="R73" s="75">
        <f t="shared" si="29"/>
        <v>0.2821129508629712</v>
      </c>
      <c r="S73" s="75">
        <f t="shared" si="29"/>
        <v>0.28228815416414693</v>
      </c>
      <c r="T73" s="75">
        <f t="shared" si="29"/>
        <v>0.2822942283164841</v>
      </c>
      <c r="U73" s="75">
        <f t="shared" si="29"/>
        <v>0.2821413516006917</v>
      </c>
      <c r="V73" s="75">
        <f t="shared" si="29"/>
        <v>0.28199088526932276</v>
      </c>
      <c r="W73" s="75">
        <f t="shared" si="29"/>
        <v>0.28186228448202516</v>
      </c>
      <c r="X73" s="75">
        <f t="shared" si="29"/>
        <v>0.2815525471601148</v>
      </c>
    </row>
    <row r="74" spans="1:24" ht="27" customHeight="1">
      <c r="A74" s="67" t="s">
        <v>89</v>
      </c>
      <c r="B74" s="293" t="s">
        <v>90</v>
      </c>
      <c r="C74" s="293"/>
      <c r="D74" s="76"/>
      <c r="E74" s="76"/>
      <c r="F74" s="76"/>
      <c r="G74" s="76">
        <f aca="true" t="shared" si="30" ref="G74:X74">G9+G25-G13-G33</f>
        <v>0</v>
      </c>
      <c r="H74" s="76">
        <f t="shared" si="30"/>
        <v>0</v>
      </c>
      <c r="I74" s="77">
        <f t="shared" si="30"/>
        <v>0</v>
      </c>
      <c r="J74" s="78">
        <f t="shared" si="30"/>
        <v>0</v>
      </c>
      <c r="K74" s="79">
        <f t="shared" si="30"/>
        <v>0</v>
      </c>
      <c r="L74" s="79">
        <f t="shared" si="30"/>
        <v>1</v>
      </c>
      <c r="M74" s="79">
        <f t="shared" si="30"/>
        <v>1</v>
      </c>
      <c r="N74" s="79">
        <f t="shared" si="30"/>
        <v>0</v>
      </c>
      <c r="O74" s="79">
        <f t="shared" si="30"/>
        <v>-1</v>
      </c>
      <c r="P74" s="79">
        <f t="shared" si="30"/>
        <v>0</v>
      </c>
      <c r="Q74" s="79">
        <f t="shared" si="30"/>
        <v>0</v>
      </c>
      <c r="R74" s="79">
        <f t="shared" si="30"/>
        <v>0</v>
      </c>
      <c r="S74" s="79">
        <f t="shared" si="30"/>
        <v>0</v>
      </c>
      <c r="T74" s="79">
        <f t="shared" si="30"/>
        <v>0</v>
      </c>
      <c r="U74" s="79">
        <f t="shared" si="30"/>
        <v>0</v>
      </c>
      <c r="V74" s="79">
        <f t="shared" si="30"/>
        <v>0</v>
      </c>
      <c r="W74" s="79">
        <f t="shared" si="30"/>
        <v>0</v>
      </c>
      <c r="X74" s="79">
        <f t="shared" si="30"/>
        <v>0</v>
      </c>
    </row>
    <row r="75" spans="1:24" ht="52.5" customHeight="1">
      <c r="A75" s="80" t="s">
        <v>91</v>
      </c>
      <c r="B75" s="294" t="s">
        <v>92</v>
      </c>
      <c r="C75" s="294"/>
      <c r="D75" s="81"/>
      <c r="E75" s="81"/>
      <c r="F75" s="81"/>
      <c r="G75" s="81">
        <f aca="true" t="shared" si="31" ref="G75:X75">G10+G31+G32-G14</f>
        <v>100025450.95999998</v>
      </c>
      <c r="H75" s="81">
        <f t="shared" si="31"/>
        <v>102901040.76000002</v>
      </c>
      <c r="I75" s="82">
        <f t="shared" si="31"/>
        <v>105849800.85000002</v>
      </c>
      <c r="J75" s="83">
        <f t="shared" si="31"/>
        <v>109407401</v>
      </c>
      <c r="K75" s="84">
        <f t="shared" si="31"/>
        <v>112588588</v>
      </c>
      <c r="L75" s="84">
        <f t="shared" si="31"/>
        <v>115830362</v>
      </c>
      <c r="M75" s="84">
        <f t="shared" si="31"/>
        <v>119159142</v>
      </c>
      <c r="N75" s="84">
        <f t="shared" si="31"/>
        <v>122562919</v>
      </c>
      <c r="O75" s="84">
        <f t="shared" si="31"/>
        <v>126093430</v>
      </c>
      <c r="P75" s="84">
        <f t="shared" si="31"/>
        <v>129707267</v>
      </c>
      <c r="Q75" s="84">
        <f t="shared" si="31"/>
        <v>133424784</v>
      </c>
      <c r="R75" s="84">
        <f t="shared" si="31"/>
        <v>137241592</v>
      </c>
      <c r="S75" s="84">
        <f t="shared" si="31"/>
        <v>141189784</v>
      </c>
      <c r="T75" s="84">
        <f t="shared" si="31"/>
        <v>145176954</v>
      </c>
      <c r="U75" s="84">
        <f t="shared" si="31"/>
        <v>149205476</v>
      </c>
      <c r="V75" s="84">
        <f t="shared" si="31"/>
        <v>153360273</v>
      </c>
      <c r="W75" s="84">
        <f t="shared" si="31"/>
        <v>157656577</v>
      </c>
      <c r="X75" s="84">
        <f t="shared" si="31"/>
        <v>161983007</v>
      </c>
    </row>
    <row r="76" spans="1:24" ht="27" customHeight="1">
      <c r="A76" s="71" t="s">
        <v>93</v>
      </c>
      <c r="B76" s="293" t="s">
        <v>94</v>
      </c>
      <c r="C76" s="293"/>
      <c r="D76" s="85"/>
      <c r="E76" s="85"/>
      <c r="F76" s="85"/>
      <c r="G76" s="86" t="s">
        <v>70</v>
      </c>
      <c r="H76" s="86" t="s">
        <v>70</v>
      </c>
      <c r="I76" s="87" t="s">
        <v>70</v>
      </c>
      <c r="J76" s="88" t="s">
        <v>70</v>
      </c>
      <c r="K76" s="89" t="s">
        <v>70</v>
      </c>
      <c r="L76" s="89" t="s">
        <v>70</v>
      </c>
      <c r="M76" s="89" t="s">
        <v>70</v>
      </c>
      <c r="N76" s="89" t="s">
        <v>70</v>
      </c>
      <c r="O76" s="89" t="s">
        <v>70</v>
      </c>
      <c r="P76" s="89" t="s">
        <v>70</v>
      </c>
      <c r="Q76" s="89" t="s">
        <v>70</v>
      </c>
      <c r="R76" s="89" t="s">
        <v>70</v>
      </c>
      <c r="S76" s="89" t="s">
        <v>70</v>
      </c>
      <c r="T76" s="89" t="s">
        <v>70</v>
      </c>
      <c r="U76" s="89" t="s">
        <v>70</v>
      </c>
      <c r="V76" s="89" t="s">
        <v>70</v>
      </c>
      <c r="W76" s="89" t="s">
        <v>70</v>
      </c>
      <c r="X76" s="89" t="s">
        <v>70</v>
      </c>
    </row>
    <row r="77" spans="1:24" ht="27" customHeight="1">
      <c r="A77" s="71" t="s">
        <v>95</v>
      </c>
      <c r="B77" s="293" t="s">
        <v>96</v>
      </c>
      <c r="C77" s="293"/>
      <c r="D77" s="85"/>
      <c r="E77" s="85"/>
      <c r="F77" s="85"/>
      <c r="G77" s="90"/>
      <c r="H77" s="90"/>
      <c r="I77" s="91"/>
      <c r="J77" s="92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24" ht="27" customHeight="1">
      <c r="A78" s="71" t="s">
        <v>97</v>
      </c>
      <c r="B78" s="290" t="s">
        <v>98</v>
      </c>
      <c r="C78" s="291"/>
      <c r="D78" s="85"/>
      <c r="E78" s="85"/>
      <c r="F78" s="85"/>
      <c r="G78" s="90"/>
      <c r="H78" s="90"/>
      <c r="I78" s="91"/>
      <c r="J78" s="92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</row>
    <row r="79" spans="1:24" ht="27" customHeight="1">
      <c r="A79" s="71" t="s">
        <v>99</v>
      </c>
      <c r="B79" s="290" t="s">
        <v>100</v>
      </c>
      <c r="C79" s="291"/>
      <c r="D79" s="85"/>
      <c r="E79" s="85"/>
      <c r="F79" s="85"/>
      <c r="G79" s="90"/>
      <c r="H79" s="90"/>
      <c r="I79" s="91"/>
      <c r="J79" s="92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  <row r="80" spans="1:24" ht="27" customHeight="1">
      <c r="A80" s="71" t="s">
        <v>101</v>
      </c>
      <c r="B80" s="293" t="s">
        <v>102</v>
      </c>
      <c r="C80" s="293"/>
      <c r="D80" s="94"/>
      <c r="E80" s="94"/>
      <c r="F80" s="94"/>
      <c r="G80" s="94" t="s">
        <v>70</v>
      </c>
      <c r="H80" s="94" t="s">
        <v>70</v>
      </c>
      <c r="I80" s="95" t="s">
        <v>70</v>
      </c>
      <c r="J80" s="96" t="s">
        <v>70</v>
      </c>
      <c r="K80" s="97" t="s">
        <v>70</v>
      </c>
      <c r="L80" s="97" t="s">
        <v>70</v>
      </c>
      <c r="M80" s="97" t="s">
        <v>70</v>
      </c>
      <c r="N80" s="97" t="s">
        <v>70</v>
      </c>
      <c r="O80" s="97" t="s">
        <v>70</v>
      </c>
      <c r="P80" s="97" t="s">
        <v>70</v>
      </c>
      <c r="Q80" s="97" t="s">
        <v>70</v>
      </c>
      <c r="R80" s="97" t="s">
        <v>70</v>
      </c>
      <c r="S80" s="97" t="s">
        <v>70</v>
      </c>
      <c r="T80" s="97" t="s">
        <v>70</v>
      </c>
      <c r="U80" s="97" t="s">
        <v>70</v>
      </c>
      <c r="V80" s="97" t="s">
        <v>70</v>
      </c>
      <c r="W80" s="97" t="s">
        <v>70</v>
      </c>
      <c r="X80" s="97" t="s">
        <v>70</v>
      </c>
    </row>
    <row r="81" spans="1:24" ht="27" customHeight="1">
      <c r="A81" s="71" t="s">
        <v>103</v>
      </c>
      <c r="B81" s="293" t="s">
        <v>104</v>
      </c>
      <c r="C81" s="293"/>
      <c r="D81" s="94"/>
      <c r="E81" s="94"/>
      <c r="F81" s="94"/>
      <c r="G81" s="94" t="s">
        <v>70</v>
      </c>
      <c r="H81" s="94" t="s">
        <v>70</v>
      </c>
      <c r="I81" s="95" t="s">
        <v>70</v>
      </c>
      <c r="J81" s="96" t="s">
        <v>70</v>
      </c>
      <c r="K81" s="97" t="s">
        <v>70</v>
      </c>
      <c r="L81" s="97" t="s">
        <v>70</v>
      </c>
      <c r="M81" s="97" t="s">
        <v>70</v>
      </c>
      <c r="N81" s="97" t="s">
        <v>70</v>
      </c>
      <c r="O81" s="97" t="s">
        <v>70</v>
      </c>
      <c r="P81" s="97" t="s">
        <v>70</v>
      </c>
      <c r="Q81" s="97" t="s">
        <v>70</v>
      </c>
      <c r="R81" s="97" t="s">
        <v>70</v>
      </c>
      <c r="S81" s="97" t="s">
        <v>70</v>
      </c>
      <c r="T81" s="97" t="s">
        <v>70</v>
      </c>
      <c r="U81" s="97" t="s">
        <v>70</v>
      </c>
      <c r="V81" s="97" t="s">
        <v>70</v>
      </c>
      <c r="W81" s="97" t="s">
        <v>70</v>
      </c>
      <c r="X81" s="97" t="s">
        <v>70</v>
      </c>
    </row>
    <row r="82" spans="1:24" ht="27" customHeight="1">
      <c r="A82" s="71" t="s">
        <v>105</v>
      </c>
      <c r="B82" s="293" t="s">
        <v>106</v>
      </c>
      <c r="C82" s="293"/>
      <c r="D82" s="72"/>
      <c r="E82" s="72"/>
      <c r="F82" s="72"/>
      <c r="G82" s="72">
        <f aca="true" t="shared" si="32" ref="G82:X82">(G34-G77+G15+G17+G22-G78)/G9</f>
        <v>0.0544354967881419</v>
      </c>
      <c r="H82" s="72">
        <f t="shared" si="32"/>
        <v>0.051459299206916005</v>
      </c>
      <c r="I82" s="73">
        <f t="shared" si="32"/>
        <v>0.04859845186712879</v>
      </c>
      <c r="J82" s="98">
        <f t="shared" si="32"/>
        <v>0.046729499907854084</v>
      </c>
      <c r="K82" s="99">
        <f t="shared" si="32"/>
        <v>0.04387537268234056</v>
      </c>
      <c r="L82" s="99">
        <f t="shared" si="32"/>
        <v>0.04119191228615083</v>
      </c>
      <c r="M82" s="99">
        <f t="shared" si="32"/>
        <v>0.038617450677674595</v>
      </c>
      <c r="N82" s="99">
        <f t="shared" si="32"/>
        <v>0.03618496638775052</v>
      </c>
      <c r="O82" s="99">
        <f t="shared" si="32"/>
        <v>0.03378171297858224</v>
      </c>
      <c r="P82" s="99">
        <f t="shared" si="32"/>
        <v>0.031513749309393956</v>
      </c>
      <c r="Q82" s="99">
        <f t="shared" si="32"/>
        <v>0.029341406146454405</v>
      </c>
      <c r="R82" s="99">
        <f t="shared" si="32"/>
        <v>0.02728018477394877</v>
      </c>
      <c r="S82" s="99">
        <f t="shared" si="32"/>
        <v>0.025271154596794188</v>
      </c>
      <c r="T82" s="99">
        <f t="shared" si="32"/>
        <v>0.0186441092323591</v>
      </c>
      <c r="U82" s="99">
        <f t="shared" si="32"/>
        <v>0.017242521860190024</v>
      </c>
      <c r="V82" s="99">
        <f t="shared" si="32"/>
        <v>0.015908303653906754</v>
      </c>
      <c r="W82" s="99">
        <f t="shared" si="32"/>
        <v>0.014622215622771953</v>
      </c>
      <c r="X82" s="99">
        <f t="shared" si="32"/>
        <v>0.006903880230902307</v>
      </c>
    </row>
    <row r="83" spans="1:24" ht="51" customHeight="1">
      <c r="A83" s="80" t="s">
        <v>107</v>
      </c>
      <c r="B83" s="294" t="s">
        <v>108</v>
      </c>
      <c r="C83" s="294"/>
      <c r="D83" s="100"/>
      <c r="E83" s="100"/>
      <c r="F83" s="100"/>
      <c r="G83" s="100" t="e">
        <f aca="true" t="shared" si="33" ref="G83:X83">G58-G82</f>
        <v>#REF!</v>
      </c>
      <c r="H83" s="100" t="e">
        <f t="shared" si="33"/>
        <v>#REF!</v>
      </c>
      <c r="I83" s="101" t="e">
        <f t="shared" si="33"/>
        <v>#REF!</v>
      </c>
      <c r="J83" s="102">
        <f t="shared" si="33"/>
        <v>0.23110858546740443</v>
      </c>
      <c r="K83" s="103">
        <f t="shared" si="33"/>
        <v>0.23479417342701278</v>
      </c>
      <c r="L83" s="103">
        <f t="shared" si="33"/>
        <v>0.23831699227046949</v>
      </c>
      <c r="M83" s="103">
        <f t="shared" si="33"/>
        <v>0.24172110822510418</v>
      </c>
      <c r="N83" s="103">
        <f t="shared" si="33"/>
        <v>0.24452134906271625</v>
      </c>
      <c r="O83" s="103">
        <f t="shared" si="33"/>
        <v>0.24722278895846045</v>
      </c>
      <c r="P83" s="103">
        <f t="shared" si="33"/>
        <v>0.24976680799469395</v>
      </c>
      <c r="Q83" s="103">
        <f t="shared" si="33"/>
        <v>0.2521845920579225</v>
      </c>
      <c r="R83" s="103">
        <f t="shared" si="33"/>
        <v>0.25447635715811284</v>
      </c>
      <c r="S83" s="103">
        <f t="shared" si="33"/>
        <v>0.25667398622081744</v>
      </c>
      <c r="T83" s="103">
        <f t="shared" si="33"/>
        <v>0.2634756190108218</v>
      </c>
      <c r="U83" s="103">
        <f t="shared" si="33"/>
        <v>0.2649892559210107</v>
      </c>
      <c r="V83" s="103">
        <f t="shared" si="33"/>
        <v>0.2663329410398675</v>
      </c>
      <c r="W83" s="103">
        <f t="shared" si="33"/>
        <v>0.2675199394393942</v>
      </c>
      <c r="X83" s="103">
        <f t="shared" si="33"/>
        <v>0.2750942935531109</v>
      </c>
    </row>
    <row r="84" spans="1:24" ht="54" customHeight="1" thickBot="1">
      <c r="A84" s="104" t="s">
        <v>109</v>
      </c>
      <c r="B84" s="295" t="s">
        <v>110</v>
      </c>
      <c r="C84" s="296"/>
      <c r="D84" s="105"/>
      <c r="E84" s="105"/>
      <c r="F84" s="105"/>
      <c r="G84" s="106"/>
      <c r="H84" s="106"/>
      <c r="I84" s="107"/>
      <c r="J84" s="108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</row>
    <row r="85" spans="1:24" ht="12.75">
      <c r="A85" s="110"/>
      <c r="B85" s="111"/>
      <c r="C85" s="112"/>
      <c r="D85" s="111"/>
      <c r="E85" s="111"/>
      <c r="F85" s="111"/>
      <c r="G85" s="111"/>
      <c r="H85" s="111"/>
      <c r="I85" s="111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ht="12.75">
      <c r="A86" s="110"/>
      <c r="B86" s="111"/>
      <c r="C86" s="112"/>
      <c r="D86" s="111"/>
      <c r="E86" s="111"/>
      <c r="F86" s="111"/>
      <c r="G86" s="111"/>
      <c r="H86" s="111"/>
      <c r="I86" s="111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ht="12.75">
      <c r="A87" s="110"/>
      <c r="B87" s="111"/>
      <c r="C87" s="112"/>
      <c r="D87" s="111"/>
      <c r="E87" s="111"/>
      <c r="F87" s="111"/>
      <c r="G87" s="111"/>
      <c r="H87" s="111"/>
      <c r="I87" s="111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ht="12.75">
      <c r="A88" s="110"/>
      <c r="B88" s="111"/>
      <c r="C88" s="112"/>
      <c r="D88" s="111"/>
      <c r="E88" s="111"/>
      <c r="F88" s="111"/>
      <c r="G88" s="111"/>
      <c r="H88" s="111"/>
      <c r="I88" s="111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ht="12.75">
      <c r="A89" s="1"/>
      <c r="B89" s="2"/>
      <c r="C89" s="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</sheetData>
  <sheetProtection/>
  <mergeCells count="34">
    <mergeCell ref="B84:C84"/>
    <mergeCell ref="B8:C8"/>
    <mergeCell ref="B76:C76"/>
    <mergeCell ref="B77:C77"/>
    <mergeCell ref="B78:C78"/>
    <mergeCell ref="B79:C79"/>
    <mergeCell ref="B82:C82"/>
    <mergeCell ref="B83:C83"/>
    <mergeCell ref="A70:F70"/>
    <mergeCell ref="B71:C71"/>
    <mergeCell ref="B72:C72"/>
    <mergeCell ref="B73:C73"/>
    <mergeCell ref="B80:C80"/>
    <mergeCell ref="B81:C81"/>
    <mergeCell ref="B74:C74"/>
    <mergeCell ref="B75:C75"/>
    <mergeCell ref="B25:C25"/>
    <mergeCell ref="B27:B29"/>
    <mergeCell ref="B33:C33"/>
    <mergeCell ref="B48:C48"/>
    <mergeCell ref="B7:C7"/>
    <mergeCell ref="B9:C9"/>
    <mergeCell ref="B13:C13"/>
    <mergeCell ref="B15:B22"/>
    <mergeCell ref="B55:C55"/>
    <mergeCell ref="A60:A66"/>
    <mergeCell ref="B60:B66"/>
    <mergeCell ref="B35:B37"/>
    <mergeCell ref="B40:C40"/>
    <mergeCell ref="B56:C56"/>
    <mergeCell ref="B58:C58"/>
    <mergeCell ref="B57:C57"/>
    <mergeCell ref="B59:C59"/>
    <mergeCell ref="B41:C41"/>
  </mergeCells>
  <printOptions horizontalCentered="1"/>
  <pageMargins left="0.15748031496062992" right="0.15748031496062992" top="0.8661417322834646" bottom="0.31496062992125984" header="0.984251968503937" footer="0.4330708661417323"/>
  <pageSetup fitToHeight="2" fitToWidth="2" horizontalDpi="600" verticalDpi="600" orientation="portrait" paperSize="8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showZeros="0" zoomScale="95" zoomScaleNormal="95" zoomScalePageLayoutView="0" workbookViewId="0" topLeftCell="A2">
      <pane xSplit="5100" ySplit="1035" topLeftCell="A1" activePane="bottomRight" state="split"/>
      <selection pane="topLeft" activeCell="A3" sqref="A3:IV3"/>
      <selection pane="topRight" activeCell="D3" sqref="D3"/>
      <selection pane="bottomLeft" activeCell="B94" sqref="B94"/>
      <selection pane="bottomRight" activeCell="E1" sqref="E1:E2"/>
    </sheetView>
  </sheetViews>
  <sheetFormatPr defaultColWidth="8.796875" defaultRowHeight="14.25"/>
  <cols>
    <col min="1" max="1" width="3.5" style="153" customWidth="1"/>
    <col min="2" max="2" width="37.69921875" style="5" customWidth="1"/>
    <col min="3" max="3" width="14.09765625" style="151" bestFit="1" customWidth="1"/>
    <col min="4" max="4" width="14.19921875" style="5" bestFit="1" customWidth="1"/>
    <col min="5" max="5" width="14.5" style="5" customWidth="1"/>
    <col min="6" max="16384" width="9" style="5" customWidth="1"/>
  </cols>
  <sheetData>
    <row r="1" spans="1:5" ht="17.25" customHeight="1">
      <c r="A1" s="305" t="s">
        <v>113</v>
      </c>
      <c r="B1" s="305" t="s">
        <v>21</v>
      </c>
      <c r="C1" s="304" t="s">
        <v>181</v>
      </c>
      <c r="D1" s="304" t="s">
        <v>182</v>
      </c>
      <c r="E1" s="304" t="s">
        <v>112</v>
      </c>
    </row>
    <row r="2" spans="1:5" ht="12.75">
      <c r="A2" s="305"/>
      <c r="B2" s="305"/>
      <c r="C2" s="304"/>
      <c r="D2" s="304"/>
      <c r="E2" s="304"/>
    </row>
    <row r="3" spans="1:5" s="123" customFormat="1" ht="12.75">
      <c r="A3" s="122">
        <v>1</v>
      </c>
      <c r="B3" s="122">
        <v>2</v>
      </c>
      <c r="C3" s="122">
        <v>3</v>
      </c>
      <c r="D3" s="122">
        <v>4</v>
      </c>
      <c r="E3" s="122">
        <v>5</v>
      </c>
    </row>
    <row r="4" spans="1:5" s="127" customFormat="1" ht="12.75">
      <c r="A4" s="124">
        <v>1</v>
      </c>
      <c r="B4" s="125" t="s">
        <v>114</v>
      </c>
      <c r="C4" s="126"/>
      <c r="D4" s="126"/>
      <c r="E4" s="126"/>
    </row>
    <row r="5" spans="1:5" ht="14.25">
      <c r="A5" s="128"/>
      <c r="B5" s="129" t="s">
        <v>115</v>
      </c>
      <c r="C5" s="130"/>
      <c r="D5" s="130"/>
      <c r="E5" s="130"/>
    </row>
    <row r="6" spans="1:5" s="133" customFormat="1" ht="12.75">
      <c r="A6" s="131">
        <v>2</v>
      </c>
      <c r="B6" s="132" t="s">
        <v>116</v>
      </c>
      <c r="C6" s="126"/>
      <c r="D6" s="126"/>
      <c r="E6" s="126"/>
    </row>
    <row r="7" spans="1:5" ht="14.25">
      <c r="A7" s="128"/>
      <c r="B7" s="129" t="s">
        <v>115</v>
      </c>
      <c r="C7" s="130"/>
      <c r="D7" s="130"/>
      <c r="E7" s="130"/>
    </row>
    <row r="8" spans="1:5" ht="14.25">
      <c r="A8" s="128">
        <v>3</v>
      </c>
      <c r="B8" s="134" t="s">
        <v>117</v>
      </c>
      <c r="C8" s="135"/>
      <c r="D8" s="135"/>
      <c r="E8" s="135"/>
    </row>
    <row r="9" spans="1:5" ht="14.25">
      <c r="A9" s="128">
        <v>4</v>
      </c>
      <c r="B9" s="134" t="s">
        <v>118</v>
      </c>
      <c r="C9" s="135"/>
      <c r="D9" s="135"/>
      <c r="E9" s="135"/>
    </row>
    <row r="10" spans="1:5" ht="38.25">
      <c r="A10" s="128">
        <v>5</v>
      </c>
      <c r="B10" s="134" t="s">
        <v>119</v>
      </c>
      <c r="C10" s="135"/>
      <c r="D10" s="135"/>
      <c r="E10" s="135"/>
    </row>
    <row r="11" spans="1:5" s="133" customFormat="1" ht="12.75">
      <c r="A11" s="131">
        <v>6</v>
      </c>
      <c r="B11" s="132" t="s">
        <v>120</v>
      </c>
      <c r="C11" s="126"/>
      <c r="D11" s="126"/>
      <c r="E11" s="126"/>
    </row>
    <row r="12" spans="1:5" ht="14.25">
      <c r="A12" s="128"/>
      <c r="B12" s="129" t="s">
        <v>115</v>
      </c>
      <c r="C12" s="135"/>
      <c r="D12" s="135"/>
      <c r="E12" s="135"/>
    </row>
    <row r="13" spans="1:5" ht="14.25">
      <c r="A13" s="128">
        <v>7</v>
      </c>
      <c r="B13" s="134" t="s">
        <v>121</v>
      </c>
      <c r="C13" s="135"/>
      <c r="D13" s="135"/>
      <c r="E13" s="135"/>
    </row>
    <row r="14" spans="1:5" ht="38.25">
      <c r="A14" s="128">
        <v>8</v>
      </c>
      <c r="B14" s="134" t="s">
        <v>122</v>
      </c>
      <c r="C14" s="135"/>
      <c r="D14" s="135"/>
      <c r="E14" s="135"/>
    </row>
    <row r="15" spans="1:5" ht="14.25">
      <c r="A15" s="128">
        <v>9</v>
      </c>
      <c r="B15" s="134" t="s">
        <v>123</v>
      </c>
      <c r="C15" s="135"/>
      <c r="D15" s="135"/>
      <c r="E15" s="135"/>
    </row>
    <row r="16" spans="1:5" s="127" customFormat="1" ht="12.75">
      <c r="A16" s="124">
        <v>10</v>
      </c>
      <c r="B16" s="125" t="s">
        <v>124</v>
      </c>
      <c r="C16" s="126"/>
      <c r="D16" s="126"/>
      <c r="E16" s="126"/>
    </row>
    <row r="17" spans="1:5" ht="14.25">
      <c r="A17" s="128"/>
      <c r="B17" s="129" t="s">
        <v>115</v>
      </c>
      <c r="C17" s="130"/>
      <c r="D17" s="130"/>
      <c r="E17" s="130"/>
    </row>
    <row r="18" spans="1:5" s="133" customFormat="1" ht="12.75">
      <c r="A18" s="131">
        <v>11</v>
      </c>
      <c r="B18" s="132" t="s">
        <v>125</v>
      </c>
      <c r="C18" s="136"/>
      <c r="D18" s="136"/>
      <c r="E18" s="136"/>
    </row>
    <row r="19" spans="1:5" ht="14.25">
      <c r="A19" s="128"/>
      <c r="B19" s="129" t="s">
        <v>28</v>
      </c>
      <c r="C19" s="135"/>
      <c r="D19" s="135"/>
      <c r="E19" s="135"/>
    </row>
    <row r="20" spans="1:5" ht="14.25">
      <c r="A20" s="128">
        <v>12</v>
      </c>
      <c r="B20" s="134" t="s">
        <v>126</v>
      </c>
      <c r="C20" s="135"/>
      <c r="D20" s="135"/>
      <c r="E20" s="135"/>
    </row>
    <row r="21" spans="1:5" ht="14.25">
      <c r="A21" s="128">
        <v>13</v>
      </c>
      <c r="B21" s="134" t="s">
        <v>127</v>
      </c>
      <c r="C21" s="135"/>
      <c r="D21" s="135"/>
      <c r="E21" s="135"/>
    </row>
    <row r="22" spans="1:5" ht="14.25">
      <c r="A22" s="128">
        <v>14</v>
      </c>
      <c r="B22" s="134" t="s">
        <v>128</v>
      </c>
      <c r="C22" s="135"/>
      <c r="D22" s="135"/>
      <c r="E22" s="135"/>
    </row>
    <row r="23" spans="1:5" s="133" customFormat="1" ht="12.75">
      <c r="A23" s="131">
        <v>15</v>
      </c>
      <c r="B23" s="132" t="s">
        <v>129</v>
      </c>
      <c r="C23" s="136"/>
      <c r="D23" s="136"/>
      <c r="E23" s="136"/>
    </row>
    <row r="24" spans="1:5" s="127" customFormat="1" ht="12.75">
      <c r="A24" s="124">
        <v>16</v>
      </c>
      <c r="B24" s="125" t="s">
        <v>130</v>
      </c>
      <c r="C24" s="126"/>
      <c r="D24" s="126"/>
      <c r="E24" s="126"/>
    </row>
    <row r="25" spans="1:5" s="127" customFormat="1" ht="12.75">
      <c r="A25" s="124">
        <v>17</v>
      </c>
      <c r="B25" s="125" t="s">
        <v>131</v>
      </c>
      <c r="C25" s="126"/>
      <c r="D25" s="126"/>
      <c r="E25" s="126"/>
    </row>
    <row r="26" spans="1:5" s="127" customFormat="1" ht="14.25">
      <c r="A26" s="124">
        <v>18</v>
      </c>
      <c r="B26" s="125" t="s">
        <v>132</v>
      </c>
      <c r="C26" s="126"/>
      <c r="D26" s="126"/>
      <c r="E26" s="126"/>
    </row>
    <row r="27" spans="1:5" ht="14.25">
      <c r="A27" s="128"/>
      <c r="B27" s="129" t="s">
        <v>115</v>
      </c>
      <c r="C27" s="130"/>
      <c r="D27" s="130"/>
      <c r="E27" s="130"/>
    </row>
    <row r="28" spans="1:5" ht="12.75" customHeight="1">
      <c r="A28" s="128">
        <v>19</v>
      </c>
      <c r="B28" s="129" t="s">
        <v>133</v>
      </c>
      <c r="C28" s="135"/>
      <c r="D28" s="135"/>
      <c r="E28" s="135"/>
    </row>
    <row r="29" spans="1:5" ht="12.75" customHeight="1">
      <c r="A29" s="128"/>
      <c r="B29" s="129" t="s">
        <v>134</v>
      </c>
      <c r="C29" s="135"/>
      <c r="D29" s="135"/>
      <c r="E29" s="135"/>
    </row>
    <row r="30" spans="1:5" ht="51">
      <c r="A30" s="128">
        <v>20</v>
      </c>
      <c r="B30" s="129" t="s">
        <v>135</v>
      </c>
      <c r="C30" s="135"/>
      <c r="D30" s="135"/>
      <c r="E30" s="135"/>
    </row>
    <row r="31" spans="1:5" ht="14.25">
      <c r="A31" s="128">
        <v>21</v>
      </c>
      <c r="B31" s="129" t="s">
        <v>136</v>
      </c>
      <c r="C31" s="135"/>
      <c r="D31" s="135"/>
      <c r="E31" s="135"/>
    </row>
    <row r="32" spans="1:5" ht="14.25">
      <c r="A32" s="128">
        <v>22</v>
      </c>
      <c r="B32" s="129" t="s">
        <v>137</v>
      </c>
      <c r="C32" s="135"/>
      <c r="D32" s="135"/>
      <c r="E32" s="135"/>
    </row>
    <row r="33" spans="1:5" ht="14.25">
      <c r="A33" s="128">
        <v>23</v>
      </c>
      <c r="B33" s="129" t="s">
        <v>138</v>
      </c>
      <c r="C33" s="130"/>
      <c r="D33" s="130"/>
      <c r="E33" s="130"/>
    </row>
    <row r="34" spans="1:5" ht="14.25">
      <c r="A34" s="128"/>
      <c r="B34" s="129" t="s">
        <v>134</v>
      </c>
      <c r="C34" s="135"/>
      <c r="D34" s="135"/>
      <c r="E34" s="135"/>
    </row>
    <row r="35" spans="1:5" ht="40.5" customHeight="1">
      <c r="A35" s="128">
        <v>24</v>
      </c>
      <c r="B35" s="129" t="s">
        <v>135</v>
      </c>
      <c r="C35" s="135"/>
      <c r="D35" s="135"/>
      <c r="E35" s="135"/>
    </row>
    <row r="36" spans="1:5" ht="25.5">
      <c r="A36" s="128">
        <v>25</v>
      </c>
      <c r="B36" s="129" t="s">
        <v>139</v>
      </c>
      <c r="C36" s="135"/>
      <c r="D36" s="135"/>
      <c r="E36" s="135"/>
    </row>
    <row r="37" spans="1:5" ht="14.25">
      <c r="A37" s="128"/>
      <c r="B37" s="129" t="s">
        <v>134</v>
      </c>
      <c r="C37" s="135"/>
      <c r="D37" s="135"/>
      <c r="E37" s="135"/>
    </row>
    <row r="38" spans="1:5" ht="51">
      <c r="A38" s="128">
        <v>26</v>
      </c>
      <c r="B38" s="129" t="s">
        <v>135</v>
      </c>
      <c r="C38" s="135"/>
      <c r="D38" s="135"/>
      <c r="E38" s="135"/>
    </row>
    <row r="39" spans="1:5" ht="14.25">
      <c r="A39" s="128">
        <v>27</v>
      </c>
      <c r="B39" s="137" t="s">
        <v>140</v>
      </c>
      <c r="C39" s="135"/>
      <c r="D39" s="135"/>
      <c r="E39" s="135"/>
    </row>
    <row r="40" spans="1:5" ht="14.25">
      <c r="A40" s="128">
        <v>28</v>
      </c>
      <c r="B40" s="129" t="s">
        <v>141</v>
      </c>
      <c r="C40" s="135"/>
      <c r="D40" s="135"/>
      <c r="E40" s="135"/>
    </row>
    <row r="41" spans="1:5" ht="14.25">
      <c r="A41" s="128">
        <v>29</v>
      </c>
      <c r="B41" s="129" t="s">
        <v>142</v>
      </c>
      <c r="C41" s="135"/>
      <c r="D41" s="135"/>
      <c r="E41" s="135"/>
    </row>
    <row r="42" spans="1:5" s="127" customFormat="1" ht="14.25">
      <c r="A42" s="124">
        <v>30</v>
      </c>
      <c r="B42" s="125" t="s">
        <v>143</v>
      </c>
      <c r="C42" s="126"/>
      <c r="D42" s="126"/>
      <c r="E42" s="126"/>
    </row>
    <row r="43" spans="1:5" ht="14.25">
      <c r="A43" s="128"/>
      <c r="B43" s="129" t="s">
        <v>115</v>
      </c>
      <c r="C43" s="130"/>
      <c r="D43" s="130"/>
      <c r="E43" s="130"/>
    </row>
    <row r="44" spans="1:5" ht="14.25">
      <c r="A44" s="128">
        <v>31</v>
      </c>
      <c r="B44" s="129" t="s">
        <v>144</v>
      </c>
      <c r="C44" s="135"/>
      <c r="D44" s="135"/>
      <c r="E44" s="135"/>
    </row>
    <row r="45" spans="1:5" ht="14.25">
      <c r="A45" s="128"/>
      <c r="B45" s="129" t="s">
        <v>134</v>
      </c>
      <c r="C45" s="135"/>
      <c r="D45" s="135"/>
      <c r="E45" s="135"/>
    </row>
    <row r="46" spans="1:5" ht="50.25" customHeight="1">
      <c r="A46" s="128">
        <v>32</v>
      </c>
      <c r="B46" s="129" t="s">
        <v>135</v>
      </c>
      <c r="C46" s="135"/>
      <c r="D46" s="135"/>
      <c r="E46" s="135"/>
    </row>
    <row r="47" spans="1:5" ht="14.25">
      <c r="A47" s="128">
        <v>33</v>
      </c>
      <c r="B47" s="129" t="s">
        <v>145</v>
      </c>
      <c r="C47" s="135"/>
      <c r="D47" s="135"/>
      <c r="E47" s="135"/>
    </row>
    <row r="48" spans="1:5" ht="14.25">
      <c r="A48" s="128">
        <v>34</v>
      </c>
      <c r="B48" s="129" t="s">
        <v>146</v>
      </c>
      <c r="C48" s="135"/>
      <c r="D48" s="135"/>
      <c r="E48" s="135"/>
    </row>
    <row r="49" spans="1:5" ht="14.25">
      <c r="A49" s="128">
        <v>35</v>
      </c>
      <c r="B49" s="129" t="s">
        <v>147</v>
      </c>
      <c r="C49" s="135"/>
      <c r="D49" s="135"/>
      <c r="E49" s="135"/>
    </row>
    <row r="50" spans="1:5" ht="14.25">
      <c r="A50" s="128"/>
      <c r="B50" s="129" t="s">
        <v>134</v>
      </c>
      <c r="C50" s="135"/>
      <c r="D50" s="135"/>
      <c r="E50" s="135"/>
    </row>
    <row r="51" spans="1:5" ht="38.25" customHeight="1">
      <c r="A51" s="128">
        <v>36</v>
      </c>
      <c r="B51" s="129" t="s">
        <v>135</v>
      </c>
      <c r="C51" s="135"/>
      <c r="D51" s="135"/>
      <c r="E51" s="135"/>
    </row>
    <row r="52" spans="1:5" ht="14.25">
      <c r="A52" s="128">
        <v>37</v>
      </c>
      <c r="B52" s="129" t="s">
        <v>148</v>
      </c>
      <c r="C52" s="135"/>
      <c r="D52" s="135"/>
      <c r="E52" s="135"/>
    </row>
    <row r="53" spans="1:5" ht="14.25">
      <c r="A53" s="128"/>
      <c r="B53" s="129" t="s">
        <v>134</v>
      </c>
      <c r="C53" s="135"/>
      <c r="D53" s="135"/>
      <c r="E53" s="135"/>
    </row>
    <row r="54" spans="1:5" ht="51">
      <c r="A54" s="128">
        <v>38</v>
      </c>
      <c r="B54" s="129" t="s">
        <v>135</v>
      </c>
      <c r="C54" s="135"/>
      <c r="D54" s="135"/>
      <c r="E54" s="135"/>
    </row>
    <row r="55" spans="1:5" ht="14.25">
      <c r="A55" s="128">
        <v>39</v>
      </c>
      <c r="B55" s="129" t="s">
        <v>149</v>
      </c>
      <c r="C55" s="135"/>
      <c r="D55" s="135"/>
      <c r="E55" s="135"/>
    </row>
    <row r="56" spans="1:5" s="127" customFormat="1" ht="14.25">
      <c r="A56" s="124">
        <v>40</v>
      </c>
      <c r="B56" s="125" t="s">
        <v>150</v>
      </c>
      <c r="C56" s="126"/>
      <c r="D56" s="126"/>
      <c r="E56" s="126"/>
    </row>
    <row r="57" spans="1:5" ht="14.25">
      <c r="A57" s="128"/>
      <c r="B57" s="129" t="s">
        <v>115</v>
      </c>
      <c r="C57" s="130"/>
      <c r="D57" s="130"/>
      <c r="E57" s="130"/>
    </row>
    <row r="58" spans="1:5" ht="14.25">
      <c r="A58" s="128">
        <v>41</v>
      </c>
      <c r="B58" s="129" t="s">
        <v>151</v>
      </c>
      <c r="C58" s="135"/>
      <c r="D58" s="135"/>
      <c r="E58" s="135"/>
    </row>
    <row r="59" spans="1:5" ht="14.25">
      <c r="A59" s="128"/>
      <c r="B59" s="129" t="s">
        <v>134</v>
      </c>
      <c r="C59" s="135"/>
      <c r="D59" s="135"/>
      <c r="E59" s="135"/>
    </row>
    <row r="60" spans="1:5" ht="51">
      <c r="A60" s="128">
        <v>42</v>
      </c>
      <c r="B60" s="129" t="s">
        <v>135</v>
      </c>
      <c r="C60" s="135"/>
      <c r="D60" s="135"/>
      <c r="E60" s="135"/>
    </row>
    <row r="61" spans="1:5" ht="14.25">
      <c r="A61" s="128">
        <v>43</v>
      </c>
      <c r="B61" s="129" t="s">
        <v>152</v>
      </c>
      <c r="C61" s="135"/>
      <c r="D61" s="135"/>
      <c r="E61" s="135"/>
    </row>
    <row r="62" spans="1:5" ht="14.25">
      <c r="A62" s="128">
        <v>44</v>
      </c>
      <c r="B62" s="129" t="s">
        <v>153</v>
      </c>
      <c r="C62" s="135"/>
      <c r="D62" s="135"/>
      <c r="E62" s="135"/>
    </row>
    <row r="63" spans="1:5" ht="14.25">
      <c r="A63" s="128"/>
      <c r="B63" s="129" t="s">
        <v>134</v>
      </c>
      <c r="C63" s="135"/>
      <c r="D63" s="135"/>
      <c r="E63" s="135"/>
    </row>
    <row r="64" spans="1:5" ht="51">
      <c r="A64" s="128">
        <v>45</v>
      </c>
      <c r="B64" s="129" t="s">
        <v>135</v>
      </c>
      <c r="C64" s="135"/>
      <c r="D64" s="135"/>
      <c r="E64" s="135"/>
    </row>
    <row r="65" spans="1:5" ht="14.25">
      <c r="A65" s="128">
        <v>46</v>
      </c>
      <c r="B65" s="129" t="s">
        <v>154</v>
      </c>
      <c r="C65" s="135"/>
      <c r="D65" s="135"/>
      <c r="E65" s="135"/>
    </row>
    <row r="66" spans="1:5" ht="14.25">
      <c r="A66" s="128"/>
      <c r="B66" s="129" t="s">
        <v>134</v>
      </c>
      <c r="C66" s="135"/>
      <c r="D66" s="135"/>
      <c r="E66" s="135"/>
    </row>
    <row r="67" spans="1:5" ht="51">
      <c r="A67" s="128">
        <v>47</v>
      </c>
      <c r="B67" s="129" t="s">
        <v>135</v>
      </c>
      <c r="C67" s="135"/>
      <c r="D67" s="135"/>
      <c r="E67" s="135"/>
    </row>
    <row r="68" spans="1:5" ht="14.25">
      <c r="A68" s="128">
        <v>48</v>
      </c>
      <c r="B68" s="129" t="s">
        <v>155</v>
      </c>
      <c r="C68" s="135"/>
      <c r="D68" s="135"/>
      <c r="E68" s="135"/>
    </row>
    <row r="69" spans="1:5" ht="14.25">
      <c r="A69" s="128">
        <v>49</v>
      </c>
      <c r="B69" s="129" t="s">
        <v>156</v>
      </c>
      <c r="C69" s="135"/>
      <c r="D69" s="135"/>
      <c r="E69" s="135"/>
    </row>
    <row r="70" spans="1:5" ht="14.25">
      <c r="A70" s="128"/>
      <c r="B70" s="129" t="s">
        <v>134</v>
      </c>
      <c r="C70" s="135"/>
      <c r="D70" s="135"/>
      <c r="E70" s="135"/>
    </row>
    <row r="71" spans="1:5" ht="14.25">
      <c r="A71" s="128">
        <v>50</v>
      </c>
      <c r="B71" s="129" t="s">
        <v>157</v>
      </c>
      <c r="C71" s="135"/>
      <c r="D71" s="135"/>
      <c r="E71" s="135"/>
    </row>
    <row r="72" spans="1:5" ht="14.25">
      <c r="A72" s="128">
        <v>51</v>
      </c>
      <c r="B72" s="129" t="s">
        <v>158</v>
      </c>
      <c r="C72" s="135"/>
      <c r="D72" s="135"/>
      <c r="E72" s="135"/>
    </row>
    <row r="73" spans="1:5" ht="12.75">
      <c r="A73" s="128">
        <v>52</v>
      </c>
      <c r="B73" s="129" t="s">
        <v>159</v>
      </c>
      <c r="C73" s="138"/>
      <c r="D73" s="138"/>
      <c r="E73" s="138"/>
    </row>
    <row r="74" spans="1:5" ht="25.5">
      <c r="A74" s="128">
        <v>53</v>
      </c>
      <c r="B74" s="129" t="s">
        <v>160</v>
      </c>
      <c r="C74" s="139"/>
      <c r="D74" s="139"/>
      <c r="E74" s="139"/>
    </row>
    <row r="75" spans="1:5" ht="25.5">
      <c r="A75" s="128">
        <v>54</v>
      </c>
      <c r="B75" s="129" t="s">
        <v>161</v>
      </c>
      <c r="C75" s="138"/>
      <c r="D75" s="138"/>
      <c r="E75" s="138"/>
    </row>
    <row r="76" spans="1:5" ht="38.25">
      <c r="A76" s="128">
        <v>55</v>
      </c>
      <c r="B76" s="129" t="s">
        <v>162</v>
      </c>
      <c r="C76" s="139"/>
      <c r="D76" s="139"/>
      <c r="E76" s="139"/>
    </row>
    <row r="77" spans="1:5" s="127" customFormat="1" ht="14.25">
      <c r="A77" s="124">
        <v>56</v>
      </c>
      <c r="B77" s="125" t="s">
        <v>163</v>
      </c>
      <c r="C77" s="140"/>
      <c r="D77" s="140"/>
      <c r="E77" s="140"/>
    </row>
    <row r="78" spans="1:5" ht="15" customHeight="1">
      <c r="A78" s="128"/>
      <c r="B78" s="129" t="s">
        <v>164</v>
      </c>
      <c r="C78" s="141"/>
      <c r="D78" s="141"/>
      <c r="E78" s="141"/>
    </row>
    <row r="79" spans="1:5" ht="14.25">
      <c r="A79" s="128">
        <v>57</v>
      </c>
      <c r="B79" s="129" t="s">
        <v>165</v>
      </c>
      <c r="C79" s="142"/>
      <c r="D79" s="142"/>
      <c r="E79" s="142"/>
    </row>
    <row r="80" spans="1:5" ht="14.25">
      <c r="A80" s="128"/>
      <c r="B80" s="129" t="s">
        <v>134</v>
      </c>
      <c r="C80" s="142"/>
      <c r="D80" s="142"/>
      <c r="E80" s="142"/>
    </row>
    <row r="81" spans="1:5" ht="54" customHeight="1">
      <c r="A81" s="128">
        <v>58</v>
      </c>
      <c r="B81" s="129" t="s">
        <v>166</v>
      </c>
      <c r="C81" s="142"/>
      <c r="D81" s="142"/>
      <c r="E81" s="142"/>
    </row>
    <row r="82" spans="1:5" ht="14.25">
      <c r="A82" s="128">
        <v>59</v>
      </c>
      <c r="B82" s="129" t="s">
        <v>152</v>
      </c>
      <c r="C82" s="142"/>
      <c r="D82" s="142"/>
      <c r="E82" s="142"/>
    </row>
    <row r="83" spans="1:5" ht="14.25">
      <c r="A83" s="128">
        <v>60</v>
      </c>
      <c r="B83" s="129" t="s">
        <v>167</v>
      </c>
      <c r="C83" s="142"/>
      <c r="D83" s="142"/>
      <c r="E83" s="142"/>
    </row>
    <row r="84" spans="1:5" ht="14.25">
      <c r="A84" s="128"/>
      <c r="B84" s="129" t="s">
        <v>134</v>
      </c>
      <c r="C84" s="142"/>
      <c r="D84" s="142"/>
      <c r="E84" s="142"/>
    </row>
    <row r="85" spans="1:5" ht="36.75" customHeight="1">
      <c r="A85" s="128">
        <v>61</v>
      </c>
      <c r="B85" s="129" t="s">
        <v>135</v>
      </c>
      <c r="C85" s="142"/>
      <c r="D85" s="142"/>
      <c r="E85" s="142"/>
    </row>
    <row r="86" spans="1:5" ht="14.25">
      <c r="A86" s="128">
        <v>62</v>
      </c>
      <c r="B86" s="129" t="s">
        <v>168</v>
      </c>
      <c r="C86" s="142"/>
      <c r="D86" s="142"/>
      <c r="E86" s="142"/>
    </row>
    <row r="87" spans="1:5" ht="14.25">
      <c r="A87" s="128"/>
      <c r="B87" s="129" t="s">
        <v>134</v>
      </c>
      <c r="C87" s="142"/>
      <c r="D87" s="142"/>
      <c r="E87" s="142"/>
    </row>
    <row r="88" spans="1:5" ht="51">
      <c r="A88" s="128">
        <v>63</v>
      </c>
      <c r="B88" s="129" t="s">
        <v>135</v>
      </c>
      <c r="C88" s="142"/>
      <c r="D88" s="142"/>
      <c r="E88" s="142"/>
    </row>
    <row r="89" spans="1:5" ht="27">
      <c r="A89" s="128">
        <v>64</v>
      </c>
      <c r="B89" s="129" t="s">
        <v>169</v>
      </c>
      <c r="C89" s="142"/>
      <c r="D89" s="142"/>
      <c r="E89" s="142"/>
    </row>
    <row r="90" spans="1:5" ht="12.75">
      <c r="A90" s="128">
        <v>65</v>
      </c>
      <c r="B90" s="129" t="s">
        <v>170</v>
      </c>
      <c r="C90" s="143"/>
      <c r="D90" s="143"/>
      <c r="E90" s="143"/>
    </row>
    <row r="91" spans="1:5" ht="25.5">
      <c r="A91" s="128">
        <v>66</v>
      </c>
      <c r="B91" s="129" t="s">
        <v>171</v>
      </c>
      <c r="C91" s="144"/>
      <c r="D91" s="144"/>
      <c r="E91" s="144"/>
    </row>
    <row r="92" spans="1:5" ht="25.5">
      <c r="A92" s="128">
        <v>67</v>
      </c>
      <c r="B92" s="129" t="s">
        <v>172</v>
      </c>
      <c r="C92" s="143"/>
      <c r="D92" s="143"/>
      <c r="E92" s="143"/>
    </row>
    <row r="93" spans="1:5" ht="38.25">
      <c r="A93" s="128">
        <v>68</v>
      </c>
      <c r="B93" s="129" t="s">
        <v>173</v>
      </c>
      <c r="C93" s="144"/>
      <c r="D93" s="144"/>
      <c r="E93" s="144"/>
    </row>
    <row r="94" spans="1:5" ht="63.75">
      <c r="A94" s="128">
        <v>69</v>
      </c>
      <c r="B94" s="129" t="s">
        <v>174</v>
      </c>
      <c r="C94" s="146"/>
      <c r="D94" s="146"/>
      <c r="E94" s="146"/>
    </row>
    <row r="95" spans="1:5" ht="25.5">
      <c r="A95" s="128">
        <v>70</v>
      </c>
      <c r="B95" s="129" t="s">
        <v>175</v>
      </c>
      <c r="C95" s="145"/>
      <c r="D95" s="145"/>
      <c r="E95" s="145"/>
    </row>
    <row r="96" spans="1:5" ht="18.75" customHeight="1">
      <c r="A96" s="128">
        <v>71</v>
      </c>
      <c r="B96" s="129" t="s">
        <v>176</v>
      </c>
      <c r="C96" s="145"/>
      <c r="D96" s="145"/>
      <c r="E96" s="145"/>
    </row>
    <row r="97" spans="1:3" ht="40.5" customHeight="1">
      <c r="A97" s="147"/>
      <c r="B97" s="148"/>
      <c r="C97" s="149"/>
    </row>
    <row r="98" ht="14.25">
      <c r="A98" s="150" t="s">
        <v>177</v>
      </c>
    </row>
    <row r="99" spans="1:3" ht="12.75">
      <c r="A99" s="302" t="s">
        <v>178</v>
      </c>
      <c r="B99" s="303"/>
      <c r="C99" s="303"/>
    </row>
    <row r="100" ht="14.25">
      <c r="A100" s="150" t="s">
        <v>179</v>
      </c>
    </row>
    <row r="101" spans="1:3" ht="53.25" customHeight="1">
      <c r="A101" s="302" t="s">
        <v>180</v>
      </c>
      <c r="B101" s="303"/>
      <c r="C101" s="303"/>
    </row>
    <row r="102" ht="14.25">
      <c r="A102" s="152"/>
    </row>
    <row r="103" ht="14.25">
      <c r="A103" s="152"/>
    </row>
    <row r="104" ht="14.25">
      <c r="C104" s="154"/>
    </row>
    <row r="105" ht="25.5" customHeight="1">
      <c r="C105" s="155"/>
    </row>
  </sheetData>
  <sheetProtection/>
  <mergeCells count="7">
    <mergeCell ref="A101:C101"/>
    <mergeCell ref="C1:C2"/>
    <mergeCell ref="D1:D2"/>
    <mergeCell ref="E1:E2"/>
    <mergeCell ref="A1:A2"/>
    <mergeCell ref="B1:B2"/>
    <mergeCell ref="A99:C99"/>
  </mergeCells>
  <printOptions/>
  <pageMargins left="0.35433070866141736" right="0.31496062992125984" top="0.7086614173228347" bottom="0.3937007874015748" header="0.3937007874015748" footer="0.1968503937007874"/>
  <pageSetup firstPageNumber="1" useFirstPageNumber="1" fitToWidth="15" fitToHeight="1" horizontalDpi="600" verticalDpi="600" orientation="portrait" paperSize="8" scale="54" r:id="rId1"/>
  <headerFooter alignWithMargins="0">
    <oddHeader>&amp;CPrognoza długu publicznego  na lata 2011 - 2038&amp;RZałącznik Nr 2 do uchwały    //11 
Sejmiku Województwa Świętokrzyskiego
 z dnia        2011r.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93" zoomScaleSheetLayoutView="93" zoomScalePageLayoutView="0" workbookViewId="0" topLeftCell="J1">
      <pane ySplit="9" topLeftCell="A10" activePane="bottomLeft" state="frozen"/>
      <selection pane="topLeft" activeCell="A1" sqref="A1"/>
      <selection pane="bottomLeft" activeCell="O7" sqref="O7:O8"/>
    </sheetView>
  </sheetViews>
  <sheetFormatPr defaultColWidth="8.796875" defaultRowHeight="14.25"/>
  <cols>
    <col min="1" max="1" width="3.8984375" style="197" customWidth="1"/>
    <col min="2" max="2" width="23.3984375" style="158" customWidth="1"/>
    <col min="3" max="3" width="32.19921875" style="0" customWidth="1"/>
    <col min="4" max="4" width="19.3984375" style="0" customWidth="1"/>
    <col min="5" max="5" width="7.19921875" style="0" customWidth="1"/>
    <col min="6" max="6" width="7.59765625" style="0" customWidth="1"/>
    <col min="7" max="7" width="6.8984375" style="0" customWidth="1"/>
    <col min="8" max="8" width="7.69921875" style="0" customWidth="1"/>
    <col min="9" max="9" width="16.59765625" style="0" customWidth="1"/>
    <col min="10" max="11" width="15.19921875" style="0" customWidth="1"/>
    <col min="12" max="12" width="17" style="0" customWidth="1"/>
    <col min="13" max="13" width="10.5" style="195" customWidth="1"/>
    <col min="14" max="14" width="16.69921875" style="0" customWidth="1"/>
    <col min="15" max="15" width="11.19921875" style="0" customWidth="1"/>
    <col min="16" max="16" width="23.19921875" style="0" customWidth="1"/>
  </cols>
  <sheetData>
    <row r="1" spans="1:16" s="164" customFormat="1" ht="16.5">
      <c r="A1" s="201"/>
      <c r="B1" s="158"/>
      <c r="M1" s="202"/>
      <c r="N1" s="306" t="s">
        <v>194</v>
      </c>
      <c r="O1" s="307"/>
      <c r="P1" s="307"/>
    </row>
    <row r="2" spans="1:16" s="204" customFormat="1" ht="16.5">
      <c r="A2" s="203"/>
      <c r="B2" s="158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202"/>
      <c r="N2" s="269"/>
      <c r="O2" s="306" t="s">
        <v>192</v>
      </c>
      <c r="P2" s="306"/>
    </row>
    <row r="3" spans="1:16" s="204" customFormat="1" ht="16.5">
      <c r="A3" s="205"/>
      <c r="B3" s="158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202"/>
      <c r="N3" s="306" t="s">
        <v>193</v>
      </c>
      <c r="O3" s="306"/>
      <c r="P3" s="306"/>
    </row>
    <row r="4" spans="1:16" s="204" customFormat="1" ht="16.5">
      <c r="A4" s="205"/>
      <c r="B4" s="158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202"/>
      <c r="N4" s="164"/>
      <c r="O4" s="310"/>
      <c r="P4" s="310"/>
    </row>
    <row r="5" spans="4:13" ht="20.25">
      <c r="D5" s="313" t="s">
        <v>190</v>
      </c>
      <c r="E5" s="313"/>
      <c r="F5" s="313"/>
      <c r="G5" s="313"/>
      <c r="H5" s="313"/>
      <c r="I5" s="313"/>
      <c r="J5" s="313"/>
      <c r="K5" s="313"/>
      <c r="L5" s="313"/>
      <c r="M5" s="313"/>
    </row>
    <row r="6" ht="6.75" customHeight="1" thickBot="1"/>
    <row r="7" spans="1:16" s="156" customFormat="1" ht="39" customHeight="1">
      <c r="A7" s="316" t="s">
        <v>0</v>
      </c>
      <c r="B7" s="308" t="s">
        <v>3</v>
      </c>
      <c r="C7" s="318" t="s">
        <v>4</v>
      </c>
      <c r="D7" s="320" t="s">
        <v>5</v>
      </c>
      <c r="E7" s="311" t="s">
        <v>6</v>
      </c>
      <c r="F7" s="311"/>
      <c r="G7" s="322" t="s">
        <v>7</v>
      </c>
      <c r="H7" s="323"/>
      <c r="I7" s="311" t="s">
        <v>185</v>
      </c>
      <c r="J7" s="311" t="s">
        <v>8</v>
      </c>
      <c r="K7" s="311" t="s">
        <v>191</v>
      </c>
      <c r="L7" s="311" t="s">
        <v>17</v>
      </c>
      <c r="M7" s="311" t="s">
        <v>18</v>
      </c>
      <c r="N7" s="311" t="s">
        <v>186</v>
      </c>
      <c r="O7" s="311" t="s">
        <v>19</v>
      </c>
      <c r="P7" s="311" t="s">
        <v>184</v>
      </c>
    </row>
    <row r="8" spans="1:16" s="156" customFormat="1" ht="26.25" customHeight="1" thickBot="1">
      <c r="A8" s="317"/>
      <c r="B8" s="309"/>
      <c r="C8" s="319"/>
      <c r="D8" s="321"/>
      <c r="E8" s="267" t="s">
        <v>9</v>
      </c>
      <c r="F8" s="267" t="s">
        <v>10</v>
      </c>
      <c r="G8" s="267" t="s">
        <v>1</v>
      </c>
      <c r="H8" s="268" t="s">
        <v>2</v>
      </c>
      <c r="I8" s="312"/>
      <c r="J8" s="312"/>
      <c r="K8" s="312"/>
      <c r="L8" s="312"/>
      <c r="M8" s="312"/>
      <c r="N8" s="312"/>
      <c r="O8" s="312"/>
      <c r="P8" s="312"/>
    </row>
    <row r="9" spans="1:16" ht="16.5" thickBot="1">
      <c r="A9" s="198">
        <v>1</v>
      </c>
      <c r="B9" s="253">
        <v>2</v>
      </c>
      <c r="C9" s="252">
        <v>3</v>
      </c>
      <c r="D9" s="252">
        <v>4</v>
      </c>
      <c r="E9" s="252">
        <v>5</v>
      </c>
      <c r="F9" s="252">
        <v>6</v>
      </c>
      <c r="G9" s="252">
        <v>7</v>
      </c>
      <c r="H9" s="252">
        <v>8</v>
      </c>
      <c r="I9" s="252">
        <v>9</v>
      </c>
      <c r="J9" s="252">
        <v>10</v>
      </c>
      <c r="K9" s="252">
        <v>11</v>
      </c>
      <c r="L9" s="252">
        <v>12</v>
      </c>
      <c r="M9" s="252">
        <v>13</v>
      </c>
      <c r="N9" s="252">
        <v>14</v>
      </c>
      <c r="O9" s="252">
        <v>15</v>
      </c>
      <c r="P9" s="254">
        <v>16</v>
      </c>
    </row>
    <row r="10" spans="1:16" s="162" customFormat="1" ht="15.75">
      <c r="A10" s="255"/>
      <c r="B10" s="248" t="s">
        <v>11</v>
      </c>
      <c r="C10" s="249"/>
      <c r="D10" s="249"/>
      <c r="E10" s="249"/>
      <c r="F10" s="249"/>
      <c r="G10" s="249"/>
      <c r="H10" s="249"/>
      <c r="I10" s="250"/>
      <c r="J10" s="250"/>
      <c r="K10" s="250"/>
      <c r="L10" s="250"/>
      <c r="M10" s="251"/>
      <c r="N10" s="250"/>
      <c r="O10" s="250"/>
      <c r="P10" s="249"/>
    </row>
    <row r="11" spans="1:16" s="162" customFormat="1" ht="15.75">
      <c r="A11" s="256"/>
      <c r="B11" s="159" t="s">
        <v>12</v>
      </c>
      <c r="C11" s="161"/>
      <c r="D11" s="161"/>
      <c r="E11" s="161"/>
      <c r="F11" s="161"/>
      <c r="G11" s="161"/>
      <c r="H11" s="161"/>
      <c r="I11" s="199"/>
      <c r="J11" s="199"/>
      <c r="K11" s="199"/>
      <c r="L11" s="199"/>
      <c r="M11" s="210"/>
      <c r="N11" s="199"/>
      <c r="O11" s="199"/>
      <c r="P11" s="161"/>
    </row>
    <row r="12" spans="1:16" s="162" customFormat="1" ht="15.75">
      <c r="A12" s="256"/>
      <c r="B12" s="159" t="s">
        <v>13</v>
      </c>
      <c r="C12" s="161"/>
      <c r="D12" s="161"/>
      <c r="E12" s="161"/>
      <c r="F12" s="161"/>
      <c r="G12" s="161"/>
      <c r="H12" s="161"/>
      <c r="I12" s="199"/>
      <c r="J12" s="199"/>
      <c r="K12" s="199"/>
      <c r="L12" s="199"/>
      <c r="M12" s="210"/>
      <c r="N12" s="199"/>
      <c r="O12" s="199"/>
      <c r="P12" s="161"/>
    </row>
    <row r="13" spans="1:16" s="216" customFormat="1" ht="73.5" customHeight="1" thickBot="1">
      <c r="A13" s="257" t="s">
        <v>14</v>
      </c>
      <c r="B13" s="213" t="s">
        <v>187</v>
      </c>
      <c r="C13" s="214"/>
      <c r="D13" s="214"/>
      <c r="E13" s="214"/>
      <c r="F13" s="214"/>
      <c r="G13" s="214"/>
      <c r="H13" s="214"/>
      <c r="I13" s="215"/>
      <c r="J13" s="215"/>
      <c r="K13" s="215"/>
      <c r="L13" s="215"/>
      <c r="M13" s="215"/>
      <c r="N13" s="215"/>
      <c r="O13" s="215"/>
      <c r="P13" s="215"/>
    </row>
    <row r="14" spans="1:16" s="162" customFormat="1" ht="16.5" thickBot="1">
      <c r="A14" s="198"/>
      <c r="B14" s="178" t="s">
        <v>12</v>
      </c>
      <c r="C14" s="179"/>
      <c r="D14" s="179"/>
      <c r="E14" s="179"/>
      <c r="F14" s="179"/>
      <c r="G14" s="179"/>
      <c r="H14" s="179"/>
      <c r="I14" s="180"/>
      <c r="J14" s="180"/>
      <c r="K14" s="180"/>
      <c r="L14" s="180"/>
      <c r="M14" s="196"/>
      <c r="N14" s="180"/>
      <c r="O14" s="180"/>
      <c r="P14" s="181"/>
    </row>
    <row r="15" spans="1:16" s="166" customFormat="1" ht="18" customHeight="1">
      <c r="A15" s="258"/>
      <c r="B15" s="163"/>
      <c r="C15" s="170"/>
      <c r="D15" s="175"/>
      <c r="E15" s="173"/>
      <c r="F15" s="173"/>
      <c r="G15" s="173"/>
      <c r="H15" s="173"/>
      <c r="I15" s="176"/>
      <c r="J15" s="176"/>
      <c r="K15" s="176"/>
      <c r="L15" s="176"/>
      <c r="M15" s="177"/>
      <c r="N15" s="176"/>
      <c r="O15" s="177"/>
      <c r="P15" s="173"/>
    </row>
    <row r="16" spans="1:16" s="166" customFormat="1" ht="16.5">
      <c r="A16" s="259"/>
      <c r="B16" s="163"/>
      <c r="C16" s="170"/>
      <c r="D16" s="171"/>
      <c r="E16" s="165"/>
      <c r="F16" s="165"/>
      <c r="G16" s="165"/>
      <c r="H16" s="165"/>
      <c r="I16" s="168"/>
      <c r="J16" s="168"/>
      <c r="K16" s="168"/>
      <c r="L16" s="168"/>
      <c r="M16" s="167"/>
      <c r="N16" s="168"/>
      <c r="O16" s="167"/>
      <c r="P16" s="165"/>
    </row>
    <row r="17" spans="1:16" s="166" customFormat="1" ht="17.25" thickBot="1">
      <c r="A17" s="259"/>
      <c r="B17" s="163"/>
      <c r="C17" s="170"/>
      <c r="D17" s="171"/>
      <c r="E17" s="165"/>
      <c r="F17" s="165"/>
      <c r="G17" s="165"/>
      <c r="H17" s="165"/>
      <c r="I17" s="168"/>
      <c r="J17" s="168"/>
      <c r="K17" s="168"/>
      <c r="L17" s="168"/>
      <c r="M17" s="167"/>
      <c r="N17" s="168"/>
      <c r="O17" s="167"/>
      <c r="P17" s="165"/>
    </row>
    <row r="18" spans="1:16" s="162" customFormat="1" ht="17.25" thickBot="1">
      <c r="A18" s="198"/>
      <c r="B18" s="184" t="s">
        <v>13</v>
      </c>
      <c r="C18" s="179"/>
      <c r="D18" s="179"/>
      <c r="E18" s="188"/>
      <c r="F18" s="188"/>
      <c r="G18" s="188"/>
      <c r="H18" s="188"/>
      <c r="I18" s="189"/>
      <c r="J18" s="189"/>
      <c r="K18" s="189"/>
      <c r="L18" s="189"/>
      <c r="M18" s="200"/>
      <c r="N18" s="189"/>
      <c r="O18" s="200"/>
      <c r="P18" s="181"/>
    </row>
    <row r="19" spans="1:16" s="166" customFormat="1" ht="18" customHeight="1">
      <c r="A19" s="258"/>
      <c r="B19" s="174"/>
      <c r="C19" s="183"/>
      <c r="D19" s="173"/>
      <c r="E19" s="173"/>
      <c r="F19" s="173"/>
      <c r="G19" s="173"/>
      <c r="H19" s="173"/>
      <c r="I19" s="176"/>
      <c r="J19" s="176"/>
      <c r="K19" s="176"/>
      <c r="L19" s="176"/>
      <c r="M19" s="177"/>
      <c r="N19" s="176"/>
      <c r="O19" s="187"/>
      <c r="P19" s="173"/>
    </row>
    <row r="20" spans="1:16" s="166" customFormat="1" ht="15.75" customHeight="1">
      <c r="A20" s="259"/>
      <c r="B20" s="163"/>
      <c r="C20" s="170"/>
      <c r="D20" s="165"/>
      <c r="E20" s="165"/>
      <c r="F20" s="165"/>
      <c r="G20" s="165"/>
      <c r="H20" s="165"/>
      <c r="I20" s="168"/>
      <c r="J20" s="168"/>
      <c r="K20" s="168"/>
      <c r="L20" s="168"/>
      <c r="M20" s="167"/>
      <c r="N20" s="168"/>
      <c r="O20" s="182"/>
      <c r="P20" s="165"/>
    </row>
    <row r="21" spans="1:16" s="166" customFormat="1" ht="16.5">
      <c r="A21" s="259"/>
      <c r="B21" s="163"/>
      <c r="C21" s="170"/>
      <c r="D21" s="171"/>
      <c r="E21" s="165"/>
      <c r="F21" s="165"/>
      <c r="G21" s="165"/>
      <c r="H21" s="165"/>
      <c r="I21" s="168"/>
      <c r="J21" s="168"/>
      <c r="K21" s="168"/>
      <c r="L21" s="168"/>
      <c r="M21" s="167"/>
      <c r="N21" s="168"/>
      <c r="O21" s="182"/>
      <c r="P21" s="165"/>
    </row>
    <row r="22" spans="1:16" ht="16.5" hidden="1">
      <c r="A22" s="314"/>
      <c r="B22" s="315"/>
      <c r="C22" s="157"/>
      <c r="D22" s="157"/>
      <c r="E22" s="157"/>
      <c r="F22" s="157"/>
      <c r="G22" s="157"/>
      <c r="H22" s="157"/>
      <c r="I22" s="169"/>
      <c r="J22" s="157"/>
      <c r="K22" s="157"/>
      <c r="L22" s="168"/>
      <c r="M22" s="167"/>
      <c r="N22" s="157"/>
      <c r="O22" s="182"/>
      <c r="P22" s="157"/>
    </row>
    <row r="23" spans="1:16" ht="16.5" hidden="1">
      <c r="A23" s="314"/>
      <c r="B23" s="315"/>
      <c r="C23" s="157"/>
      <c r="D23" s="157"/>
      <c r="E23" s="157"/>
      <c r="F23" s="157"/>
      <c r="G23" s="157"/>
      <c r="H23" s="157"/>
      <c r="I23" s="169"/>
      <c r="J23" s="157"/>
      <c r="K23" s="157"/>
      <c r="L23" s="168"/>
      <c r="M23" s="167"/>
      <c r="N23" s="157"/>
      <c r="O23" s="182"/>
      <c r="P23" s="157"/>
    </row>
    <row r="24" spans="1:16" ht="16.5" hidden="1">
      <c r="A24" s="314"/>
      <c r="B24" s="315"/>
      <c r="C24" s="157"/>
      <c r="D24" s="157"/>
      <c r="E24" s="157"/>
      <c r="F24" s="157"/>
      <c r="G24" s="157"/>
      <c r="H24" s="157"/>
      <c r="I24" s="169"/>
      <c r="J24" s="157"/>
      <c r="K24" s="157"/>
      <c r="L24" s="168"/>
      <c r="M24" s="167"/>
      <c r="N24" s="157"/>
      <c r="O24" s="182"/>
      <c r="P24" s="157"/>
    </row>
    <row r="25" spans="1:16" s="186" customFormat="1" ht="51.75" thickBot="1">
      <c r="A25" s="223" t="s">
        <v>15</v>
      </c>
      <c r="B25" s="243" t="s">
        <v>188</v>
      </c>
      <c r="C25" s="225"/>
      <c r="D25" s="225"/>
      <c r="E25" s="225"/>
      <c r="F25" s="225"/>
      <c r="G25" s="225"/>
      <c r="H25" s="225"/>
      <c r="I25" s="244"/>
      <c r="J25" s="244"/>
      <c r="K25" s="244"/>
      <c r="L25" s="244"/>
      <c r="M25" s="244"/>
      <c r="N25" s="244"/>
      <c r="O25" s="244"/>
      <c r="P25" s="225"/>
    </row>
    <row r="26" spans="1:16" ht="17.25" thickBot="1">
      <c r="A26" s="260"/>
      <c r="B26" s="184" t="s">
        <v>12</v>
      </c>
      <c r="C26" s="239"/>
      <c r="D26" s="239"/>
      <c r="E26" s="239"/>
      <c r="F26" s="239"/>
      <c r="G26" s="239"/>
      <c r="H26" s="239"/>
      <c r="I26" s="240"/>
      <c r="J26" s="239"/>
      <c r="K26" s="239"/>
      <c r="L26" s="241"/>
      <c r="M26" s="242"/>
      <c r="N26" s="239"/>
      <c r="O26" s="242"/>
      <c r="P26" s="239"/>
    </row>
    <row r="27" spans="1:16" ht="16.5">
      <c r="A27" s="261"/>
      <c r="B27" s="245"/>
      <c r="C27" s="246"/>
      <c r="D27" s="246"/>
      <c r="E27" s="246"/>
      <c r="F27" s="246"/>
      <c r="G27" s="246"/>
      <c r="H27" s="246"/>
      <c r="I27" s="247"/>
      <c r="J27" s="246"/>
      <c r="K27" s="246"/>
      <c r="L27" s="176"/>
      <c r="M27" s="177"/>
      <c r="N27" s="246"/>
      <c r="O27" s="187"/>
      <c r="P27" s="246"/>
    </row>
    <row r="28" spans="1:16" ht="16.5">
      <c r="A28" s="262"/>
      <c r="B28" s="159"/>
      <c r="C28" s="157"/>
      <c r="D28" s="157"/>
      <c r="E28" s="157"/>
      <c r="F28" s="157"/>
      <c r="G28" s="157"/>
      <c r="H28" s="157"/>
      <c r="I28" s="169"/>
      <c r="J28" s="157"/>
      <c r="K28" s="157"/>
      <c r="L28" s="168"/>
      <c r="M28" s="167"/>
      <c r="N28" s="157"/>
      <c r="O28" s="182"/>
      <c r="P28" s="157"/>
    </row>
    <row r="29" spans="1:16" ht="17.25" thickBot="1">
      <c r="A29" s="263"/>
      <c r="B29" s="211"/>
      <c r="C29" s="172"/>
      <c r="D29" s="172"/>
      <c r="E29" s="172"/>
      <c r="F29" s="172"/>
      <c r="G29" s="172"/>
      <c r="H29" s="172"/>
      <c r="I29" s="192"/>
      <c r="J29" s="172"/>
      <c r="K29" s="172"/>
      <c r="L29" s="212"/>
      <c r="M29" s="182"/>
      <c r="N29" s="172"/>
      <c r="O29" s="182"/>
      <c r="P29" s="172"/>
    </row>
    <row r="30" spans="1:16" ht="17.25" thickBot="1">
      <c r="A30" s="260"/>
      <c r="B30" s="184" t="s">
        <v>13</v>
      </c>
      <c r="C30" s="239"/>
      <c r="D30" s="239"/>
      <c r="E30" s="239"/>
      <c r="F30" s="239"/>
      <c r="G30" s="239"/>
      <c r="H30" s="239"/>
      <c r="I30" s="240"/>
      <c r="J30" s="239"/>
      <c r="K30" s="239"/>
      <c r="L30" s="241"/>
      <c r="M30" s="242"/>
      <c r="N30" s="239"/>
      <c r="O30" s="242"/>
      <c r="P30" s="239"/>
    </row>
    <row r="31" spans="1:16" ht="16.5">
      <c r="A31" s="264"/>
      <c r="B31" s="206"/>
      <c r="C31" s="236"/>
      <c r="D31" s="236"/>
      <c r="E31" s="236"/>
      <c r="F31" s="236"/>
      <c r="G31" s="236"/>
      <c r="H31" s="236"/>
      <c r="I31" s="237"/>
      <c r="J31" s="236"/>
      <c r="K31" s="236"/>
      <c r="L31" s="238"/>
      <c r="M31" s="187"/>
      <c r="N31" s="236"/>
      <c r="O31" s="187"/>
      <c r="P31" s="236"/>
    </row>
    <row r="32" spans="1:16" ht="16.5">
      <c r="A32" s="263"/>
      <c r="B32" s="211"/>
      <c r="C32" s="172"/>
      <c r="D32" s="172"/>
      <c r="E32" s="172"/>
      <c r="F32" s="172"/>
      <c r="G32" s="172"/>
      <c r="H32" s="172"/>
      <c r="I32" s="192"/>
      <c r="J32" s="172"/>
      <c r="K32" s="172"/>
      <c r="L32" s="212"/>
      <c r="M32" s="182"/>
      <c r="N32" s="172"/>
      <c r="O32" s="182"/>
      <c r="P32" s="172"/>
    </row>
    <row r="33" spans="1:16" ht="16.5">
      <c r="A33" s="263"/>
      <c r="B33" s="211"/>
      <c r="C33" s="172"/>
      <c r="D33" s="172"/>
      <c r="E33" s="172"/>
      <c r="F33" s="172"/>
      <c r="G33" s="172"/>
      <c r="H33" s="172"/>
      <c r="I33" s="192"/>
      <c r="J33" s="172"/>
      <c r="K33" s="172"/>
      <c r="L33" s="212"/>
      <c r="M33" s="182"/>
      <c r="N33" s="172"/>
      <c r="O33" s="182"/>
      <c r="P33" s="172"/>
    </row>
    <row r="34" spans="1:16" s="186" customFormat="1" ht="43.5" customHeight="1" thickBot="1">
      <c r="A34" s="223" t="s">
        <v>16</v>
      </c>
      <c r="B34" s="224" t="s">
        <v>189</v>
      </c>
      <c r="C34" s="225"/>
      <c r="D34" s="225"/>
      <c r="E34" s="225"/>
      <c r="F34" s="225"/>
      <c r="G34" s="225"/>
      <c r="H34" s="225"/>
      <c r="I34" s="226"/>
      <c r="J34" s="226"/>
      <c r="K34" s="226"/>
      <c r="L34" s="226"/>
      <c r="M34" s="226"/>
      <c r="N34" s="226"/>
      <c r="O34" s="226"/>
      <c r="P34" s="227"/>
    </row>
    <row r="35" spans="1:16" s="208" customFormat="1" ht="16.5" thickBot="1">
      <c r="A35" s="198"/>
      <c r="B35" s="184" t="s">
        <v>12</v>
      </c>
      <c r="C35" s="179"/>
      <c r="D35" s="179"/>
      <c r="E35" s="179"/>
      <c r="F35" s="179"/>
      <c r="G35" s="179"/>
      <c r="H35" s="179"/>
      <c r="I35" s="189"/>
      <c r="J35" s="189"/>
      <c r="K35" s="189"/>
      <c r="L35" s="189"/>
      <c r="M35" s="189"/>
      <c r="N35" s="189"/>
      <c r="O35" s="189"/>
      <c r="P35" s="181"/>
    </row>
    <row r="36" spans="1:16" s="208" customFormat="1" ht="15.75">
      <c r="A36" s="265"/>
      <c r="B36" s="206"/>
      <c r="C36" s="194"/>
      <c r="D36" s="194"/>
      <c r="E36" s="194"/>
      <c r="F36" s="194"/>
      <c r="G36" s="194"/>
      <c r="H36" s="194"/>
      <c r="I36" s="209"/>
      <c r="J36" s="209"/>
      <c r="K36" s="209"/>
      <c r="L36" s="209"/>
      <c r="M36" s="209"/>
      <c r="N36" s="209"/>
      <c r="O36" s="209"/>
      <c r="P36" s="217"/>
    </row>
    <row r="37" spans="1:16" s="207" customFormat="1" ht="18" customHeight="1">
      <c r="A37" s="259"/>
      <c r="B37" s="190"/>
      <c r="C37" s="191"/>
      <c r="D37" s="165"/>
      <c r="E37" s="165"/>
      <c r="F37" s="165"/>
      <c r="G37" s="165"/>
      <c r="H37" s="165"/>
      <c r="I37" s="168"/>
      <c r="J37" s="185"/>
      <c r="K37" s="185"/>
      <c r="L37" s="168"/>
      <c r="M37" s="167"/>
      <c r="N37" s="185"/>
      <c r="O37" s="182"/>
      <c r="P37" s="191"/>
    </row>
    <row r="38" spans="1:16" s="207" customFormat="1" ht="17.25" customHeight="1" thickBot="1">
      <c r="A38" s="266"/>
      <c r="B38" s="229"/>
      <c r="C38" s="230"/>
      <c r="D38" s="228"/>
      <c r="E38" s="228"/>
      <c r="F38" s="228"/>
      <c r="G38" s="231"/>
      <c r="H38" s="231"/>
      <c r="I38" s="212"/>
      <c r="J38" s="232"/>
      <c r="K38" s="233"/>
      <c r="L38" s="212"/>
      <c r="M38" s="182"/>
      <c r="N38" s="233"/>
      <c r="O38" s="182"/>
      <c r="P38" s="232"/>
    </row>
    <row r="39" spans="1:16" s="193" customFormat="1" ht="16.5" customHeight="1" thickBot="1">
      <c r="A39" s="198"/>
      <c r="B39" s="184" t="s">
        <v>13</v>
      </c>
      <c r="C39" s="179"/>
      <c r="D39" s="179"/>
      <c r="E39" s="179"/>
      <c r="F39" s="179"/>
      <c r="G39" s="179"/>
      <c r="H39" s="179"/>
      <c r="I39" s="189"/>
      <c r="J39" s="189"/>
      <c r="K39" s="189"/>
      <c r="L39" s="234"/>
      <c r="M39" s="235"/>
      <c r="N39" s="189"/>
      <c r="O39" s="235"/>
      <c r="P39" s="181"/>
    </row>
    <row r="40" spans="1:16" s="193" customFormat="1" ht="16.5" customHeight="1">
      <c r="A40" s="265"/>
      <c r="B40" s="218"/>
      <c r="C40" s="219"/>
      <c r="D40" s="219"/>
      <c r="E40" s="219"/>
      <c r="F40" s="219"/>
      <c r="G40" s="219"/>
      <c r="H40" s="219"/>
      <c r="I40" s="220"/>
      <c r="J40" s="220"/>
      <c r="K40" s="220"/>
      <c r="L40" s="221"/>
      <c r="M40" s="222"/>
      <c r="N40" s="220"/>
      <c r="O40" s="222"/>
      <c r="P40" s="219"/>
    </row>
    <row r="41" spans="1:16" s="166" customFormat="1" ht="21" customHeight="1">
      <c r="A41" s="258"/>
      <c r="B41" s="163"/>
      <c r="C41" s="170"/>
      <c r="D41" s="171"/>
      <c r="E41" s="165"/>
      <c r="F41" s="165"/>
      <c r="G41" s="165"/>
      <c r="H41" s="165"/>
      <c r="I41" s="168"/>
      <c r="J41" s="168"/>
      <c r="K41" s="168"/>
      <c r="L41" s="185"/>
      <c r="M41" s="167"/>
      <c r="N41" s="168"/>
      <c r="O41" s="167"/>
      <c r="P41" s="165"/>
    </row>
    <row r="42" spans="1:16" s="166" customFormat="1" ht="21.75" customHeight="1">
      <c r="A42" s="258"/>
      <c r="B42" s="190"/>
      <c r="C42" s="191"/>
      <c r="D42" s="171"/>
      <c r="E42" s="165"/>
      <c r="F42" s="165"/>
      <c r="G42" s="165"/>
      <c r="H42" s="165"/>
      <c r="I42" s="168"/>
      <c r="J42" s="168"/>
      <c r="K42" s="168"/>
      <c r="L42" s="185"/>
      <c r="M42" s="177"/>
      <c r="N42" s="176"/>
      <c r="O42" s="177"/>
      <c r="P42" s="173"/>
    </row>
    <row r="43" spans="17:18" ht="16.5">
      <c r="Q43" s="160"/>
      <c r="R43" s="160"/>
    </row>
  </sheetData>
  <sheetProtection/>
  <mergeCells count="21">
    <mergeCell ref="I7:I8"/>
    <mergeCell ref="L7:L8"/>
    <mergeCell ref="A22:A24"/>
    <mergeCell ref="B22:B24"/>
    <mergeCell ref="J7:J8"/>
    <mergeCell ref="K7:K8"/>
    <mergeCell ref="A7:A8"/>
    <mergeCell ref="C7:C8"/>
    <mergeCell ref="D7:D8"/>
    <mergeCell ref="E7:F7"/>
    <mergeCell ref="G7:H7"/>
    <mergeCell ref="N1:P1"/>
    <mergeCell ref="N3:P3"/>
    <mergeCell ref="O2:P2"/>
    <mergeCell ref="B7:B8"/>
    <mergeCell ref="O4:P4"/>
    <mergeCell ref="M7:M8"/>
    <mergeCell ref="D5:M5"/>
    <mergeCell ref="P7:P8"/>
    <mergeCell ref="O7:O8"/>
    <mergeCell ref="N7:N8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45" r:id="rId1"/>
  <rowBreaks count="1" manualBreakCount="1">
    <brk id="42" max="35" man="1"/>
  </rowBreaks>
  <colBreaks count="1" manualBreakCount="1">
    <brk id="16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Mirek</cp:lastModifiedBy>
  <cp:lastPrinted>2013-07-02T07:52:17Z</cp:lastPrinted>
  <dcterms:created xsi:type="dcterms:W3CDTF">2011-06-09T08:01:16Z</dcterms:created>
  <dcterms:modified xsi:type="dcterms:W3CDTF">2013-07-08T07:49:36Z</dcterms:modified>
  <cp:category/>
  <cp:version/>
  <cp:contentType/>
  <cp:contentStatus/>
</cp:coreProperties>
</file>