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7935" activeTab="0"/>
  </bookViews>
  <sheets>
    <sheet name="Prognoza" sheetId="1" r:id="rId1"/>
    <sheet name="Arkusz2" sheetId="2" r:id="rId2"/>
    <sheet name="Arkusz1" sheetId="3" r:id="rId3"/>
    <sheet name="Arkusz3" sheetId="4" r:id="rId4"/>
  </sheets>
  <externalReferences>
    <externalReference r:id="rId7"/>
    <externalReference r:id="rId8"/>
    <externalReference r:id="rId9"/>
  </externalReferences>
  <definedNames>
    <definedName name="_xlnm.Print_Area" localSheetId="0">'Prognoza'!$A$1:$X$92</definedName>
    <definedName name="_xlnm.Print_Titles" localSheetId="0">'Prognoza'!$7:$7</definedName>
  </definedNames>
  <calcPr fullCalcOnLoad="1"/>
</workbook>
</file>

<file path=xl/sharedStrings.xml><?xml version="1.0" encoding="utf-8"?>
<sst xmlns="http://schemas.openxmlformats.org/spreadsheetml/2006/main" count="327" uniqueCount="154">
  <si>
    <t>Lp.</t>
  </si>
  <si>
    <t>Dział</t>
  </si>
  <si>
    <t>Rozdział</t>
  </si>
  <si>
    <t>Łączne nakłady finansowe</t>
  </si>
  <si>
    <t>Nazwa zadania</t>
  </si>
  <si>
    <t>Cel</t>
  </si>
  <si>
    <t>jednostka  odpowiedzialna za realiz.lub koordynację wykonania przedsięwzięcia</t>
  </si>
  <si>
    <t xml:space="preserve">okres realizacji                  </t>
  </si>
  <si>
    <t>Klasyfikacja budżetowa</t>
  </si>
  <si>
    <t>Wydatki poniesione w latach poprzednich</t>
  </si>
  <si>
    <t>Od</t>
  </si>
  <si>
    <t>Do</t>
  </si>
  <si>
    <t>Przedsięwzięcia ogółem</t>
  </si>
  <si>
    <t>- WYDATKI BIEŻĄCE</t>
  </si>
  <si>
    <t>- WYDATKI MAJĄTKOWE</t>
  </si>
  <si>
    <t>-BUDŻET PAŃSTWA</t>
  </si>
  <si>
    <t>- BUDŻET WOJEWÓDZTWA</t>
  </si>
  <si>
    <t>- KREDYTY I POŻYCZKI</t>
  </si>
  <si>
    <t>1)</t>
  </si>
  <si>
    <t xml:space="preserve"> programy, projekty lub zadania (razem)</t>
  </si>
  <si>
    <t>a)</t>
  </si>
  <si>
    <t>programy, projekty lub zadania zwiazane z programami realizowanymi z udziałem środków, o których mowa w art.5 ust.1, pkt 2 i 3 (razem)</t>
  </si>
  <si>
    <t>-BUDŻET UE</t>
  </si>
  <si>
    <t>-BUDŻET WOJEWÓDZTWA                (w tym trwałość projektu)</t>
  </si>
  <si>
    <t>-INNE ŹRÓDŁA ZEWNĘTRZNE</t>
  </si>
  <si>
    <t>-Kredyty i pożyczki</t>
  </si>
  <si>
    <t>WYDATKI BIEŻĄCE</t>
  </si>
  <si>
    <t>-budżet UE</t>
  </si>
  <si>
    <t>-budżet województwa</t>
  </si>
  <si>
    <t>budżet państwa</t>
  </si>
  <si>
    <t>- budżet UE</t>
  </si>
  <si>
    <t>- budżet województwa</t>
  </si>
  <si>
    <t>- budżet państwa</t>
  </si>
  <si>
    <t>1.</t>
  </si>
  <si>
    <t>b)</t>
  </si>
  <si>
    <t>programy, projekty lub zadania związane z umowami partnerstwa publiczno-prywatnego</t>
  </si>
  <si>
    <t>c)</t>
  </si>
  <si>
    <t>programy, projekty lub zadania pozostałe(inne niż wymienione w lit.a i b ) (razem)</t>
  </si>
  <si>
    <t>kredyty i pożyczki</t>
  </si>
  <si>
    <t>Wykonanie ogółem (10+11)</t>
  </si>
  <si>
    <t>% wyk. ogółem/ łączne nakłady fin. (12:9)</t>
  </si>
  <si>
    <t>Plan po zmianach w 2011 roku</t>
  </si>
  <si>
    <t>% wykonania rocznego (11:14)</t>
  </si>
  <si>
    <t>2)</t>
  </si>
  <si>
    <t>umowy,których realizacja w roku budżetowym w latach nastepnych jest niezbedna dla zapewnienia ciągłości działania jednostki i z których wynikające płatności wykraczają poza rok budżetowy</t>
  </si>
  <si>
    <t>lp.</t>
  </si>
  <si>
    <t>Wyszczególnienie</t>
  </si>
  <si>
    <t>I</t>
  </si>
  <si>
    <t>Dochody</t>
  </si>
  <si>
    <t>a</t>
  </si>
  <si>
    <t>bieżące</t>
  </si>
  <si>
    <t>b</t>
  </si>
  <si>
    <t>majątkowe</t>
  </si>
  <si>
    <t>w tym</t>
  </si>
  <si>
    <t>sprzedaż majątku</t>
  </si>
  <si>
    <t>II</t>
  </si>
  <si>
    <t>Wydatki</t>
  </si>
  <si>
    <t>obsługa długu</t>
  </si>
  <si>
    <t>wydatki związane z leasingiem</t>
  </si>
  <si>
    <t>gwarancje i poręczenia w roku budżetowym</t>
  </si>
  <si>
    <t>wynagrodzenia i składki od nich naliczane</t>
  </si>
  <si>
    <t>wydatki związane z funkcjonowaniem organów j.s.t.</t>
  </si>
  <si>
    <t>III</t>
  </si>
  <si>
    <t>Przychody</t>
  </si>
  <si>
    <t>zaciągany dług</t>
  </si>
  <si>
    <t>pożyczki</t>
  </si>
  <si>
    <t>kredyty</t>
  </si>
  <si>
    <t>emisja obligacji</t>
  </si>
  <si>
    <t>spłata udzielonych pożyczek</t>
  </si>
  <si>
    <t>c</t>
  </si>
  <si>
    <t>nadwyżka budżetowa z lat poprzednich</t>
  </si>
  <si>
    <t>d</t>
  </si>
  <si>
    <t>wolne środki</t>
  </si>
  <si>
    <t>IV</t>
  </si>
  <si>
    <t>Rozchody</t>
  </si>
  <si>
    <t>spłata długu</t>
  </si>
  <si>
    <t>wykup obligacji</t>
  </si>
  <si>
    <t>pożyczki do udzielenia</t>
  </si>
  <si>
    <t>V</t>
  </si>
  <si>
    <t>Wynik budżetu (+ nadwyżka; - deficyt)</t>
  </si>
  <si>
    <t>Va</t>
  </si>
  <si>
    <t>Finansowanie deficytu</t>
  </si>
  <si>
    <t>Vb</t>
  </si>
  <si>
    <t>Przeznaczenie nadwyżki</t>
  </si>
  <si>
    <t>spłata zaciągniętęgo długu</t>
  </si>
  <si>
    <t>udzielenie pożyczek</t>
  </si>
  <si>
    <t>VI</t>
  </si>
  <si>
    <t>Dług / Prognoza kwoty długu w tym leasing</t>
  </si>
  <si>
    <t>VII</t>
  </si>
  <si>
    <t>Relacja z art. 169 ustawy o finansach publicznych z dnia 30 czerwca 2005r (max 15%)</t>
  </si>
  <si>
    <t>x</t>
  </si>
  <si>
    <t>VIII</t>
  </si>
  <si>
    <t>Relacja z art. 170 ustawy o finansach publicznych z dnia 30 czerwca 2005r (max 60%)</t>
  </si>
  <si>
    <t>IX.</t>
  </si>
  <si>
    <t>Obciążenia spłatami wg art. 243 ust 1 ustawy o finansach publicznych - część wzoru w treści:                           (R + O)/D</t>
  </si>
  <si>
    <t>X.</t>
  </si>
  <si>
    <t>Limit obciążeń budżetu spłatą długu, kosztami jego obsługi oraz poręczeniami i gwarancjami - zgodnie z art. 243 ust. 1 ustawy o finansach publicznych - średnia z trzech poprzednich lat</t>
  </si>
  <si>
    <t>XI.</t>
  </si>
  <si>
    <t>Relacja o ktorej mowa w art. 243  ustawy z dnia 27 sierpnia 2009r o finansach publicznych  (poz. X minus poz. IX)- nie może być ze znakiem "minus"</t>
  </si>
  <si>
    <t>XII.</t>
  </si>
  <si>
    <t>Sposób sfinansowania spłaty długu</t>
  </si>
  <si>
    <t>nadwyżka budżetowa</t>
  </si>
  <si>
    <t>Wielkości kontrolne i informacyjne</t>
  </si>
  <si>
    <t>A.</t>
  </si>
  <si>
    <t>Limit obciążeń budżetu spłatą długu, kosztami jego obsługi oraz poręczeniami i gwarancjami-średnia z trzech lat</t>
  </si>
  <si>
    <t>B.</t>
  </si>
  <si>
    <t>Relacja o ktorej mowa w art. 243  ustawy z dnia 27 sierpnia 2009r o finansach publicznych (Dz. U. Nr 157, poz. 1240) - od roku 2014 nie może być ze znakiem "minus"</t>
  </si>
  <si>
    <t>C.</t>
  </si>
  <si>
    <t>(Dochody bieżące + sprzedaż majątku - wydatki bieżące) / dochody ogółem: (Db+Sm-Wb)/D - dla danego roku</t>
  </si>
  <si>
    <t>D.</t>
  </si>
  <si>
    <t>Równowaga budżetowa D+ P - W - R = 0</t>
  </si>
  <si>
    <t>E.</t>
  </si>
  <si>
    <t>Różnica dochody bieżące + nadwyżka z lat ubiegłych+ wolne środki - wydatki bieżące (art. 242 ust. 1 ufp) - od roku 2011 nie może być ze znakiem "minus"</t>
  </si>
  <si>
    <t>F.</t>
  </si>
  <si>
    <t>Obsługa długu związana z UE</t>
  </si>
  <si>
    <t>G.</t>
  </si>
  <si>
    <t>Spłata długu związana z UE</t>
  </si>
  <si>
    <t>H.</t>
  </si>
  <si>
    <t>Gwarancje i poręczenia związane z UE -sam. os. prawne</t>
  </si>
  <si>
    <t>I.</t>
  </si>
  <si>
    <t>Dług na koniec roku związany z UE.</t>
  </si>
  <si>
    <t>J.</t>
  </si>
  <si>
    <t>Relacja z art. 169 ustawy o finansach publicznych z dnia 30 czerwca 2005r (max 15%) bez UE</t>
  </si>
  <si>
    <t>K.</t>
  </si>
  <si>
    <t>Relacja z art. 170 ustawy o finansach publicznych z dnia 30 czerwca 2005r (max 60%) bez UE</t>
  </si>
  <si>
    <t>L.</t>
  </si>
  <si>
    <t>(R + O) / D bez UE</t>
  </si>
  <si>
    <t>Ł</t>
  </si>
  <si>
    <t>Relacja o ktorej mowa w art. 243  ustawy z dnia 27 sierpnia 2009r o finansach publicznych (Dz. U. Nr 157, poz. 1240) - od roku 2014 nie może być ze znakiem "minus" - bez UE</t>
  </si>
  <si>
    <t>M</t>
  </si>
  <si>
    <t xml:space="preserve">Przypadające na jednostkę kwoty zobowiązań związków j.s.t. </t>
  </si>
  <si>
    <t>% wykonania</t>
  </si>
  <si>
    <t>Uwagi - rzeczowe wykonanie</t>
  </si>
  <si>
    <t>Wykonanie w I półroczu 2011 r.</t>
  </si>
  <si>
    <t xml:space="preserve">Przedsięwzięcia (projekty, programy, zadania wieloletnie) </t>
  </si>
  <si>
    <t>Przedsięwzięcia (programy, projekty, zadania wieloletnie)</t>
  </si>
  <si>
    <t>inne (lokata nocna)</t>
  </si>
  <si>
    <t>z tytułu udziału we wpływach z podatku dochodowego od osób fizycznych</t>
  </si>
  <si>
    <t>z tytułu udziału we wpływach z podatku dochodowego od osób prawnych</t>
  </si>
  <si>
    <t>podatki i opłaty</t>
  </si>
  <si>
    <t>z subwencji ogólnej</t>
  </si>
  <si>
    <t>z tytułu dotacji i środków przeznaczonych na cele bieżące</t>
  </si>
  <si>
    <t>z tytułu dotacji oraz środków przeznaczonych na inwestycje</t>
  </si>
  <si>
    <t>Wydatki inwestycyjne kontynuowane</t>
  </si>
  <si>
    <t>Nowe wydatki inwestycyjne</t>
  </si>
  <si>
    <t>nadwyżka budżetowa z lat ubiegłych</t>
  </si>
  <si>
    <t>na spłatę przejętych zobowiązań spzoz przekształconego na zasadach określonych w przepisach o działalności leczniczej w wysokości w jakiej nie podlegają sfinansowaniu dotacją z budżetu państwa</t>
  </si>
  <si>
    <t>W formie dotacji</t>
  </si>
  <si>
    <t xml:space="preserve">Wieloletnia Prognoza Finansowa </t>
  </si>
  <si>
    <t>…. rok (plan)</t>
  </si>
  <si>
    <t>I półrocze …… r. (wykonanie)</t>
  </si>
  <si>
    <t>Załącznik Nr 8 do Uchwały Nr XXXIII/268/2013</t>
  </si>
  <si>
    <t>z dnia 27 - czerwca - 2013 roku</t>
  </si>
  <si>
    <t xml:space="preserve">Rady Powiatu w Starachowicach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</si>
</sst>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_ ;\-0\ "/>
    <numFmt numFmtId="166" formatCode="#,##0.00_ ;\-#,##0.00\ "/>
    <numFmt numFmtId="167" formatCode="#,##0.0000_ ;\-#,##0.0000\ "/>
    <numFmt numFmtId="168" formatCode="#,##0_ ;\-#,##0\ 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7"/>
      <color indexed="8"/>
      <name val="Czcionka tekstu podstawowego"/>
      <family val="0"/>
    </font>
    <font>
      <b/>
      <sz val="6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8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7"/>
      <name val="Czcionka tekstu podstawowego"/>
      <family val="0"/>
    </font>
    <font>
      <b/>
      <sz val="8"/>
      <name val="Czcionka tekstu podstawowego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i/>
      <sz val="7"/>
      <name val="Arial CE"/>
      <family val="0"/>
    </font>
    <font>
      <i/>
      <sz val="10"/>
      <name val="Arial CE"/>
      <family val="0"/>
    </font>
    <font>
      <sz val="7"/>
      <name val="Arial CE"/>
      <family val="0"/>
    </font>
    <font>
      <b/>
      <i/>
      <sz val="7"/>
      <name val="Arial CE"/>
      <family val="0"/>
    </font>
    <font>
      <sz val="7"/>
      <color indexed="10"/>
      <name val="Arial CE"/>
      <family val="0"/>
    </font>
    <font>
      <sz val="10"/>
      <color indexed="10"/>
      <name val="Arial CE"/>
      <family val="2"/>
    </font>
    <font>
      <sz val="14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b/>
      <sz val="6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>
      <alignment/>
      <protection/>
    </xf>
    <xf numFmtId="0" fontId="50" fillId="26" borderId="1" applyNumberFormat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vertical="center" wrapText="1"/>
    </xf>
    <xf numFmtId="0" fontId="6" fillId="32" borderId="10" xfId="0" applyFont="1" applyFill="1" applyBorder="1" applyAlignment="1">
      <alignment/>
    </xf>
    <xf numFmtId="49" fontId="6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5" fillId="32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5" fillId="32" borderId="10" xfId="0" applyFont="1" applyFill="1" applyBorder="1" applyAlignment="1">
      <alignment vertical="top"/>
    </xf>
    <xf numFmtId="0" fontId="5" fillId="32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/>
    </xf>
    <xf numFmtId="0" fontId="10" fillId="0" borderId="0" xfId="52" applyFill="1" applyAlignment="1" applyProtection="1">
      <alignment horizontal="center" vertical="center"/>
      <protection/>
    </xf>
    <xf numFmtId="0" fontId="10" fillId="0" borderId="0" xfId="52" applyFill="1" applyAlignment="1" applyProtection="1">
      <alignment vertical="center"/>
      <protection/>
    </xf>
    <xf numFmtId="0" fontId="10" fillId="0" borderId="0" xfId="52" applyFill="1" applyAlignment="1" applyProtection="1">
      <alignment vertical="center" wrapText="1"/>
      <protection/>
    </xf>
    <xf numFmtId="0" fontId="10" fillId="0" borderId="0" xfId="52">
      <alignment/>
      <protection/>
    </xf>
    <xf numFmtId="0" fontId="11" fillId="33" borderId="11" xfId="52" applyFont="1" applyFill="1" applyBorder="1" applyAlignment="1" applyProtection="1">
      <alignment horizontal="center" vertical="center"/>
      <protection/>
    </xf>
    <xf numFmtId="4" fontId="12" fillId="33" borderId="12" xfId="52" applyNumberFormat="1" applyFont="1" applyFill="1" applyBorder="1" applyAlignment="1" applyProtection="1">
      <alignment horizontal="center" vertical="center"/>
      <protection/>
    </xf>
    <xf numFmtId="43" fontId="12" fillId="33" borderId="13" xfId="52" applyNumberFormat="1" applyFont="1" applyFill="1" applyBorder="1" applyAlignment="1" applyProtection="1">
      <alignment horizontal="right" vertical="center"/>
      <protection/>
    </xf>
    <xf numFmtId="3" fontId="11" fillId="33" borderId="13" xfId="52" applyNumberFormat="1" applyFont="1" applyFill="1" applyBorder="1" applyAlignment="1" applyProtection="1">
      <alignment horizontal="right" vertical="center"/>
      <protection/>
    </xf>
    <xf numFmtId="4" fontId="13" fillId="33" borderId="14" xfId="52" applyNumberFormat="1" applyFont="1" applyFill="1" applyBorder="1" applyAlignment="1" applyProtection="1">
      <alignment horizontal="center" vertical="center"/>
      <protection/>
    </xf>
    <xf numFmtId="4" fontId="13" fillId="33" borderId="15" xfId="52" applyNumberFormat="1" applyFont="1" applyFill="1" applyBorder="1" applyAlignment="1" applyProtection="1">
      <alignment vertical="center"/>
      <protection/>
    </xf>
    <xf numFmtId="4" fontId="13" fillId="33" borderId="16" xfId="52" applyNumberFormat="1" applyFont="1" applyFill="1" applyBorder="1" applyAlignment="1" applyProtection="1">
      <alignment vertical="center" wrapText="1"/>
      <protection/>
    </xf>
    <xf numFmtId="43" fontId="13" fillId="34" borderId="10" xfId="52" applyNumberFormat="1" applyFont="1" applyFill="1" applyBorder="1" applyAlignment="1" applyProtection="1">
      <alignment horizontal="right" vertical="center"/>
      <protection locked="0"/>
    </xf>
    <xf numFmtId="3" fontId="14" fillId="34" borderId="10" xfId="52" applyNumberFormat="1" applyFont="1" applyFill="1" applyBorder="1" applyAlignment="1" applyProtection="1">
      <alignment horizontal="right" vertical="center"/>
      <protection locked="0"/>
    </xf>
    <xf numFmtId="43" fontId="13" fillId="32" borderId="10" xfId="52" applyNumberFormat="1" applyFont="1" applyFill="1" applyBorder="1" applyAlignment="1" applyProtection="1">
      <alignment horizontal="right" vertical="center"/>
      <protection locked="0"/>
    </xf>
    <xf numFmtId="43" fontId="15" fillId="34" borderId="10" xfId="52" applyNumberFormat="1" applyFont="1" applyFill="1" applyBorder="1" applyAlignment="1" applyProtection="1">
      <alignment horizontal="right" vertical="center"/>
      <protection locked="0"/>
    </xf>
    <xf numFmtId="3" fontId="10" fillId="34" borderId="10" xfId="52" applyNumberFormat="1" applyFill="1" applyBorder="1" applyAlignment="1" applyProtection="1">
      <alignment horizontal="right" vertical="center"/>
      <protection locked="0"/>
    </xf>
    <xf numFmtId="4" fontId="15" fillId="33" borderId="14" xfId="52" applyNumberFormat="1" applyFont="1" applyFill="1" applyBorder="1" applyAlignment="1" applyProtection="1">
      <alignment horizontal="center" vertical="center"/>
      <protection/>
    </xf>
    <xf numFmtId="4" fontId="15" fillId="33" borderId="10" xfId="52" applyNumberFormat="1" applyFont="1" applyFill="1" applyBorder="1" applyAlignment="1" applyProtection="1">
      <alignment vertical="center" wrapText="1"/>
      <protection/>
    </xf>
    <xf numFmtId="4" fontId="12" fillId="33" borderId="14" xfId="52" applyNumberFormat="1" applyFont="1" applyFill="1" applyBorder="1" applyAlignment="1" applyProtection="1">
      <alignment horizontal="center" vertical="center"/>
      <protection/>
    </xf>
    <xf numFmtId="43" fontId="12" fillId="33" borderId="10" xfId="52" applyNumberFormat="1" applyFont="1" applyFill="1" applyBorder="1" applyAlignment="1" applyProtection="1">
      <alignment horizontal="right" vertical="center"/>
      <protection/>
    </xf>
    <xf numFmtId="3" fontId="11" fillId="33" borderId="10" xfId="52" applyNumberFormat="1" applyFont="1" applyFill="1" applyBorder="1" applyAlignment="1" applyProtection="1">
      <alignment horizontal="right" vertical="center"/>
      <protection/>
    </xf>
    <xf numFmtId="43" fontId="15" fillId="0" borderId="10" xfId="52" applyNumberFormat="1" applyFont="1" applyFill="1" applyBorder="1" applyAlignment="1" applyProtection="1">
      <alignment horizontal="right" vertical="center"/>
      <protection locked="0"/>
    </xf>
    <xf numFmtId="43" fontId="15" fillId="0" borderId="10" xfId="52" applyNumberFormat="1" applyFont="1" applyFill="1" applyBorder="1" applyAlignment="1" applyProtection="1">
      <alignment horizontal="right" vertical="center"/>
      <protection/>
    </xf>
    <xf numFmtId="3" fontId="10" fillId="0" borderId="10" xfId="52" applyNumberFormat="1" applyFill="1" applyBorder="1" applyAlignment="1" applyProtection="1">
      <alignment horizontal="right" vertical="center"/>
      <protection/>
    </xf>
    <xf numFmtId="3" fontId="10" fillId="0" borderId="10" xfId="52" applyNumberFormat="1" applyFill="1" applyBorder="1" applyAlignment="1" applyProtection="1">
      <alignment horizontal="right" vertical="center"/>
      <protection locked="0"/>
    </xf>
    <xf numFmtId="43" fontId="15" fillId="33" borderId="10" xfId="52" applyNumberFormat="1" applyFont="1" applyFill="1" applyBorder="1" applyAlignment="1" applyProtection="1">
      <alignment horizontal="right" vertical="center"/>
      <protection/>
    </xf>
    <xf numFmtId="3" fontId="10" fillId="33" borderId="10" xfId="52" applyNumberFormat="1" applyFill="1" applyBorder="1" applyAlignment="1" applyProtection="1">
      <alignment horizontal="right" vertical="center"/>
      <protection/>
    </xf>
    <xf numFmtId="43" fontId="13" fillId="33" borderId="10" xfId="52" applyNumberFormat="1" applyFont="1" applyFill="1" applyBorder="1" applyAlignment="1" applyProtection="1">
      <alignment horizontal="right" vertical="center"/>
      <protection/>
    </xf>
    <xf numFmtId="3" fontId="14" fillId="33" borderId="10" xfId="52" applyNumberFormat="1" applyFont="1" applyFill="1" applyBorder="1" applyAlignment="1" applyProtection="1">
      <alignment horizontal="right" vertical="center"/>
      <protection/>
    </xf>
    <xf numFmtId="4" fontId="15" fillId="33" borderId="15" xfId="52" applyNumberFormat="1" applyFont="1" applyFill="1" applyBorder="1" applyAlignment="1" applyProtection="1">
      <alignment vertical="center"/>
      <protection/>
    </xf>
    <xf numFmtId="4" fontId="15" fillId="33" borderId="16" xfId="52" applyNumberFormat="1" applyFont="1" applyFill="1" applyBorder="1" applyAlignment="1" applyProtection="1">
      <alignment vertical="center" wrapText="1"/>
      <protection/>
    </xf>
    <xf numFmtId="43" fontId="15" fillId="34" borderId="10" xfId="52" applyNumberFormat="1" applyFont="1" applyFill="1" applyBorder="1" applyAlignment="1" applyProtection="1">
      <alignment horizontal="right" vertical="center"/>
      <protection/>
    </xf>
    <xf numFmtId="3" fontId="10" fillId="34" borderId="10" xfId="52" applyNumberFormat="1" applyFill="1" applyBorder="1" applyAlignment="1" applyProtection="1">
      <alignment horizontal="right" vertical="center"/>
      <protection/>
    </xf>
    <xf numFmtId="4" fontId="12" fillId="33" borderId="15" xfId="52" applyNumberFormat="1" applyFont="1" applyFill="1" applyBorder="1" applyAlignment="1" applyProtection="1">
      <alignment vertical="center"/>
      <protection/>
    </xf>
    <xf numFmtId="4" fontId="12" fillId="33" borderId="16" xfId="52" applyNumberFormat="1" applyFont="1" applyFill="1" applyBorder="1" applyAlignment="1" applyProtection="1">
      <alignment vertical="center" wrapText="1"/>
      <protection/>
    </xf>
    <xf numFmtId="4" fontId="15" fillId="34" borderId="10" xfId="52" applyNumberFormat="1" applyFont="1" applyFill="1" applyBorder="1" applyAlignment="1" applyProtection="1">
      <alignment horizontal="right" vertical="center"/>
      <protection/>
    </xf>
    <xf numFmtId="4" fontId="10" fillId="34" borderId="10" xfId="52" applyNumberFormat="1" applyFill="1" applyBorder="1" applyAlignment="1" applyProtection="1">
      <alignment horizontal="right" vertical="center"/>
      <protection/>
    </xf>
    <xf numFmtId="4" fontId="12" fillId="33" borderId="10" xfId="52" applyNumberFormat="1" applyFont="1" applyFill="1" applyBorder="1" applyAlignment="1" applyProtection="1">
      <alignment horizontal="center" vertical="center"/>
      <protection/>
    </xf>
    <xf numFmtId="4" fontId="11" fillId="33" borderId="10" xfId="52" applyNumberFormat="1" applyFont="1" applyFill="1" applyBorder="1" applyAlignment="1" applyProtection="1">
      <alignment horizontal="center" vertical="center"/>
      <protection/>
    </xf>
    <xf numFmtId="4" fontId="12" fillId="33" borderId="17" xfId="52" applyNumberFormat="1" applyFont="1" applyFill="1" applyBorder="1" applyAlignment="1" applyProtection="1">
      <alignment horizontal="center" vertical="center"/>
      <protection/>
    </xf>
    <xf numFmtId="164" fontId="12" fillId="33" borderId="18" xfId="52" applyNumberFormat="1" applyFont="1" applyFill="1" applyBorder="1" applyAlignment="1" applyProtection="1">
      <alignment horizontal="center" vertical="center"/>
      <protection/>
    </xf>
    <xf numFmtId="164" fontId="11" fillId="33" borderId="18" xfId="52" applyNumberFormat="1" applyFont="1" applyFill="1" applyBorder="1" applyAlignment="1" applyProtection="1">
      <alignment horizontal="center" vertical="center"/>
      <protection/>
    </xf>
    <xf numFmtId="4" fontId="16" fillId="33" borderId="16" xfId="52" applyNumberFormat="1" applyFont="1" applyFill="1" applyBorder="1" applyAlignment="1" applyProtection="1">
      <alignment vertical="center" wrapText="1"/>
      <protection/>
    </xf>
    <xf numFmtId="4" fontId="16" fillId="33" borderId="19" xfId="52" applyNumberFormat="1" applyFont="1" applyFill="1" applyBorder="1" applyAlignment="1" applyProtection="1">
      <alignment vertical="center" wrapText="1"/>
      <protection/>
    </xf>
    <xf numFmtId="4" fontId="16" fillId="33" borderId="20" xfId="52" applyNumberFormat="1" applyFont="1" applyFill="1" applyBorder="1" applyAlignment="1" applyProtection="1">
      <alignment vertical="center" wrapText="1"/>
      <protection/>
    </xf>
    <xf numFmtId="4" fontId="13" fillId="33" borderId="0" xfId="52" applyNumberFormat="1" applyFont="1" applyFill="1" applyBorder="1" applyAlignment="1" applyProtection="1">
      <alignment horizontal="left" vertical="center"/>
      <protection/>
    </xf>
    <xf numFmtId="4" fontId="14" fillId="33" borderId="0" xfId="52" applyNumberFormat="1" applyFont="1" applyFill="1" applyBorder="1" applyAlignment="1" applyProtection="1">
      <alignment horizontal="left" vertical="center"/>
      <protection/>
    </xf>
    <xf numFmtId="0" fontId="15" fillId="35" borderId="21" xfId="52" applyFont="1" applyFill="1" applyBorder="1" applyProtection="1">
      <alignment/>
      <protection locked="0"/>
    </xf>
    <xf numFmtId="0" fontId="15" fillId="35" borderId="22" xfId="52" applyFont="1" applyFill="1" applyBorder="1" applyProtection="1">
      <alignment/>
      <protection locked="0"/>
    </xf>
    <xf numFmtId="0" fontId="10" fillId="0" borderId="0" xfId="52" applyProtection="1">
      <alignment/>
      <protection locked="0"/>
    </xf>
    <xf numFmtId="4" fontId="15" fillId="33" borderId="23" xfId="52" applyNumberFormat="1" applyFont="1" applyFill="1" applyBorder="1" applyAlignment="1" applyProtection="1">
      <alignment horizontal="center" vertical="center"/>
      <protection/>
    </xf>
    <xf numFmtId="4" fontId="15" fillId="33" borderId="20" xfId="52" applyNumberFormat="1" applyFont="1" applyFill="1" applyBorder="1" applyAlignment="1" applyProtection="1">
      <alignment horizontal="center" vertical="center"/>
      <protection/>
    </xf>
    <xf numFmtId="4" fontId="15" fillId="33" borderId="24" xfId="52" applyNumberFormat="1" applyFont="1" applyFill="1" applyBorder="1" applyAlignment="1" applyProtection="1">
      <alignment horizontal="center" vertical="center"/>
      <protection/>
    </xf>
    <xf numFmtId="4" fontId="10" fillId="33" borderId="25" xfId="52" applyNumberFormat="1" applyFill="1" applyBorder="1" applyAlignment="1" applyProtection="1">
      <alignment horizontal="center" vertical="center"/>
      <protection/>
    </xf>
    <xf numFmtId="4" fontId="10" fillId="33" borderId="13" xfId="52" applyNumberFormat="1" applyFill="1" applyBorder="1" applyAlignment="1" applyProtection="1">
      <alignment horizontal="center" vertical="center"/>
      <protection/>
    </xf>
    <xf numFmtId="4" fontId="15" fillId="33" borderId="26" xfId="52" applyNumberFormat="1" applyFont="1" applyFill="1" applyBorder="1" applyAlignment="1" applyProtection="1">
      <alignment horizontal="center" vertical="center"/>
      <protection/>
    </xf>
    <xf numFmtId="4" fontId="15" fillId="33" borderId="13" xfId="52" applyNumberFormat="1" applyFont="1" applyFill="1" applyBorder="1" applyAlignment="1" applyProtection="1">
      <alignment horizontal="center" vertical="center"/>
      <protection/>
    </xf>
    <xf numFmtId="4" fontId="15" fillId="33" borderId="27" xfId="52" applyNumberFormat="1" applyFont="1" applyFill="1" applyBorder="1" applyAlignment="1" applyProtection="1">
      <alignment horizontal="center" vertical="center"/>
      <protection/>
    </xf>
    <xf numFmtId="4" fontId="15" fillId="33" borderId="28" xfId="52" applyNumberFormat="1" applyFont="1" applyFill="1" applyBorder="1" applyAlignment="1" applyProtection="1">
      <alignment horizontal="center" vertical="center"/>
      <protection/>
    </xf>
    <xf numFmtId="164" fontId="15" fillId="33" borderId="10" xfId="52" applyNumberFormat="1" applyFont="1" applyFill="1" applyBorder="1" applyAlignment="1" applyProtection="1">
      <alignment horizontal="center" vertical="center"/>
      <protection/>
    </xf>
    <xf numFmtId="164" fontId="15" fillId="33" borderId="29" xfId="52" applyNumberFormat="1" applyFont="1" applyFill="1" applyBorder="1" applyAlignment="1" applyProtection="1">
      <alignment horizontal="center" vertical="center"/>
      <protection/>
    </xf>
    <xf numFmtId="164" fontId="10" fillId="33" borderId="16" xfId="52" applyNumberFormat="1" applyFill="1" applyBorder="1" applyAlignment="1" applyProtection="1">
      <alignment horizontal="center" vertical="center"/>
      <protection/>
    </xf>
    <xf numFmtId="164" fontId="10" fillId="33" borderId="10" xfId="52" applyNumberFormat="1" applyFill="1" applyBorder="1" applyAlignment="1" applyProtection="1">
      <alignment horizontal="center" vertical="center"/>
      <protection/>
    </xf>
    <xf numFmtId="3" fontId="15" fillId="33" borderId="10" xfId="52" applyNumberFormat="1" applyFont="1" applyFill="1" applyBorder="1" applyAlignment="1" applyProtection="1">
      <alignment horizontal="center" vertical="center"/>
      <protection/>
    </xf>
    <xf numFmtId="3" fontId="15" fillId="33" borderId="29" xfId="52" applyNumberFormat="1" applyFont="1" applyFill="1" applyBorder="1" applyAlignment="1" applyProtection="1">
      <alignment horizontal="center" vertical="center"/>
      <protection/>
    </xf>
    <xf numFmtId="3" fontId="10" fillId="33" borderId="16" xfId="52" applyNumberFormat="1" applyFill="1" applyBorder="1" applyAlignment="1" applyProtection="1">
      <alignment horizontal="center" vertical="center"/>
      <protection/>
    </xf>
    <xf numFmtId="3" fontId="10" fillId="33" borderId="10" xfId="52" applyNumberFormat="1" applyFill="1" applyBorder="1" applyAlignment="1" applyProtection="1">
      <alignment horizontal="center" vertical="center"/>
      <protection/>
    </xf>
    <xf numFmtId="4" fontId="15" fillId="33" borderId="30" xfId="52" applyNumberFormat="1" applyFont="1" applyFill="1" applyBorder="1" applyAlignment="1" applyProtection="1">
      <alignment horizontal="center" vertical="center"/>
      <protection/>
    </xf>
    <xf numFmtId="43" fontId="15" fillId="33" borderId="18" xfId="52" applyNumberFormat="1" applyFont="1" applyFill="1" applyBorder="1" applyAlignment="1" applyProtection="1">
      <alignment vertical="center"/>
      <protection/>
    </xf>
    <xf numFmtId="43" fontId="15" fillId="33" borderId="31" xfId="52" applyNumberFormat="1" applyFont="1" applyFill="1" applyBorder="1" applyAlignment="1" applyProtection="1">
      <alignment vertical="center"/>
      <protection/>
    </xf>
    <xf numFmtId="3" fontId="10" fillId="33" borderId="32" xfId="52" applyNumberFormat="1" applyFont="1" applyFill="1" applyBorder="1" applyAlignment="1" applyProtection="1">
      <alignment vertical="center"/>
      <protection/>
    </xf>
    <xf numFmtId="3" fontId="10" fillId="33" borderId="18" xfId="52" applyNumberFormat="1" applyFont="1" applyFill="1" applyBorder="1" applyAlignment="1" applyProtection="1">
      <alignment vertical="center"/>
      <protection/>
    </xf>
    <xf numFmtId="10" fontId="15" fillId="0" borderId="10" xfId="52" applyNumberFormat="1" applyFont="1" applyBorder="1" applyAlignment="1" applyProtection="1">
      <alignment horizontal="center" vertical="center"/>
      <protection locked="0"/>
    </xf>
    <xf numFmtId="10" fontId="15" fillId="0" borderId="29" xfId="52" applyNumberFormat="1" applyFont="1" applyBorder="1" applyAlignment="1" applyProtection="1">
      <alignment horizontal="center" vertical="center"/>
      <protection locked="0"/>
    </xf>
    <xf numFmtId="10" fontId="10" fillId="0" borderId="16" xfId="52" applyNumberFormat="1" applyFont="1" applyBorder="1" applyAlignment="1" applyProtection="1">
      <alignment horizontal="center" vertical="center"/>
      <protection locked="0"/>
    </xf>
    <xf numFmtId="10" fontId="10" fillId="0" borderId="10" xfId="52" applyNumberFormat="1" applyFont="1" applyBorder="1" applyAlignment="1" applyProtection="1">
      <alignment horizontal="center" vertical="center"/>
      <protection locked="0"/>
    </xf>
    <xf numFmtId="3" fontId="17" fillId="0" borderId="10" xfId="52" applyNumberFormat="1" applyFont="1" applyBorder="1" applyAlignment="1" applyProtection="1">
      <alignment vertical="center"/>
      <protection locked="0"/>
    </xf>
    <xf numFmtId="3" fontId="17" fillId="0" borderId="29" xfId="52" applyNumberFormat="1" applyFont="1" applyBorder="1" applyAlignment="1" applyProtection="1">
      <alignment vertical="center"/>
      <protection locked="0"/>
    </xf>
    <xf numFmtId="3" fontId="18" fillId="0" borderId="16" xfId="52" applyNumberFormat="1" applyFont="1" applyBorder="1" applyAlignment="1" applyProtection="1">
      <alignment vertical="center"/>
      <protection locked="0"/>
    </xf>
    <xf numFmtId="3" fontId="18" fillId="0" borderId="10" xfId="52" applyNumberFormat="1" applyFont="1" applyBorder="1" applyAlignment="1" applyProtection="1">
      <alignment vertical="center"/>
      <protection locked="0"/>
    </xf>
    <xf numFmtId="10" fontId="15" fillId="33" borderId="10" xfId="52" applyNumberFormat="1" applyFont="1" applyFill="1" applyBorder="1" applyAlignment="1" applyProtection="1">
      <alignment horizontal="center" vertical="center"/>
      <protection/>
    </xf>
    <xf numFmtId="10" fontId="15" fillId="33" borderId="29" xfId="52" applyNumberFormat="1" applyFont="1" applyFill="1" applyBorder="1" applyAlignment="1" applyProtection="1">
      <alignment horizontal="center" vertical="center"/>
      <protection/>
    </xf>
    <xf numFmtId="10" fontId="10" fillId="33" borderId="16" xfId="52" applyNumberFormat="1" applyFont="1" applyFill="1" applyBorder="1" applyAlignment="1" applyProtection="1">
      <alignment horizontal="center" vertical="center"/>
      <protection/>
    </xf>
    <xf numFmtId="10" fontId="10" fillId="33" borderId="10" xfId="52" applyNumberFormat="1" applyFont="1" applyFill="1" applyBorder="1" applyAlignment="1" applyProtection="1">
      <alignment horizontal="center" vertical="center"/>
      <protection/>
    </xf>
    <xf numFmtId="164" fontId="10" fillId="33" borderId="16" xfId="52" applyNumberFormat="1" applyFont="1" applyFill="1" applyBorder="1" applyAlignment="1" applyProtection="1">
      <alignment horizontal="center" vertical="center"/>
      <protection/>
    </xf>
    <xf numFmtId="164" fontId="10" fillId="33" borderId="10" xfId="52" applyNumberFormat="1" applyFont="1" applyFill="1" applyBorder="1" applyAlignment="1" applyProtection="1">
      <alignment horizontal="center" vertical="center"/>
      <protection/>
    </xf>
    <xf numFmtId="164" fontId="15" fillId="33" borderId="18" xfId="52" applyNumberFormat="1" applyFont="1" applyFill="1" applyBorder="1" applyAlignment="1" applyProtection="1">
      <alignment horizontal="center" vertical="center"/>
      <protection/>
    </xf>
    <xf numFmtId="164" fontId="15" fillId="33" borderId="31" xfId="52" applyNumberFormat="1" applyFont="1" applyFill="1" applyBorder="1" applyAlignment="1" applyProtection="1">
      <alignment horizontal="center" vertical="center"/>
      <protection/>
    </xf>
    <xf numFmtId="164" fontId="10" fillId="33" borderId="32" xfId="52" applyNumberFormat="1" applyFont="1" applyFill="1" applyBorder="1" applyAlignment="1" applyProtection="1">
      <alignment horizontal="center" vertical="center"/>
      <protection/>
    </xf>
    <xf numFmtId="164" fontId="10" fillId="33" borderId="18" xfId="52" applyNumberFormat="1" applyFont="1" applyFill="1" applyBorder="1" applyAlignment="1" applyProtection="1">
      <alignment horizontal="center" vertical="center"/>
      <protection/>
    </xf>
    <xf numFmtId="4" fontId="15" fillId="33" borderId="33" xfId="52" applyNumberFormat="1" applyFont="1" applyFill="1" applyBorder="1" applyAlignment="1" applyProtection="1">
      <alignment horizontal="center" vertical="center"/>
      <protection/>
    </xf>
    <xf numFmtId="0" fontId="15" fillId="0" borderId="19" xfId="52" applyFont="1" applyBorder="1" applyAlignment="1" applyProtection="1">
      <alignment vertical="center"/>
      <protection locked="0"/>
    </xf>
    <xf numFmtId="0" fontId="15" fillId="0" borderId="34" xfId="52" applyFont="1" applyBorder="1" applyAlignment="1" applyProtection="1">
      <alignment vertical="center"/>
      <protection locked="0"/>
    </xf>
    <xf numFmtId="0" fontId="10" fillId="0" borderId="35" xfId="52" applyBorder="1" applyAlignment="1" applyProtection="1">
      <alignment vertical="center"/>
      <protection locked="0"/>
    </xf>
    <xf numFmtId="0" fontId="10" fillId="0" borderId="19" xfId="52" applyBorder="1" applyAlignment="1" applyProtection="1">
      <alignment vertical="center"/>
      <protection locked="0"/>
    </xf>
    <xf numFmtId="0" fontId="15" fillId="33" borderId="0" xfId="52" applyFont="1" applyFill="1" applyAlignment="1" applyProtection="1">
      <alignment vertical="center"/>
      <protection/>
    </xf>
    <xf numFmtId="0" fontId="10" fillId="33" borderId="0" xfId="52" applyFill="1" applyAlignment="1" applyProtection="1">
      <alignment vertical="center"/>
      <protection/>
    </xf>
    <xf numFmtId="0" fontId="10" fillId="0" borderId="0" xfId="52" applyAlignment="1" applyProtection="1">
      <alignment vertical="center"/>
      <protection/>
    </xf>
    <xf numFmtId="0" fontId="11" fillId="33" borderId="36" xfId="52" applyFont="1" applyFill="1" applyBorder="1" applyAlignment="1" applyProtection="1">
      <alignment horizontal="center" vertical="center"/>
      <protection/>
    </xf>
    <xf numFmtId="0" fontId="11" fillId="33" borderId="23" xfId="52" applyFont="1" applyFill="1" applyBorder="1" applyAlignment="1" applyProtection="1">
      <alignment horizontal="center" vertical="center"/>
      <protection/>
    </xf>
    <xf numFmtId="0" fontId="11" fillId="33" borderId="20" xfId="52" applyFont="1" applyFill="1" applyBorder="1" applyAlignment="1" applyProtection="1">
      <alignment horizontal="center" vertical="center"/>
      <protection/>
    </xf>
    <xf numFmtId="0" fontId="11" fillId="33" borderId="20" xfId="52" applyFont="1" applyFill="1" applyBorder="1" applyAlignment="1" applyProtection="1">
      <alignment horizontal="center" vertical="center" wrapText="1"/>
      <protection/>
    </xf>
    <xf numFmtId="0" fontId="11" fillId="33" borderId="33" xfId="52" applyFont="1" applyFill="1" applyBorder="1" applyAlignment="1" applyProtection="1">
      <alignment horizontal="center" vertical="center"/>
      <protection/>
    </xf>
    <xf numFmtId="0" fontId="11" fillId="33" borderId="19" xfId="52" applyFont="1" applyFill="1" applyBorder="1" applyAlignment="1" applyProtection="1">
      <alignment horizontal="center" vertical="center"/>
      <protection/>
    </xf>
    <xf numFmtId="0" fontId="11" fillId="33" borderId="19" xfId="52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" fontId="12" fillId="33" borderId="33" xfId="52" applyNumberFormat="1" applyFont="1" applyFill="1" applyBorder="1" applyAlignment="1" applyProtection="1">
      <alignment horizontal="center" vertical="center"/>
      <protection/>
    </xf>
    <xf numFmtId="0" fontId="10" fillId="0" borderId="0" xfId="52" applyFont="1" applyFill="1" applyAlignment="1" applyProtection="1">
      <alignment vertical="center"/>
      <protection/>
    </xf>
    <xf numFmtId="164" fontId="12" fillId="33" borderId="32" xfId="52" applyNumberFormat="1" applyFont="1" applyFill="1" applyBorder="1" applyAlignment="1" applyProtection="1">
      <alignment horizontal="center" vertical="center"/>
      <protection/>
    </xf>
    <xf numFmtId="4" fontId="16" fillId="33" borderId="25" xfId="52" applyNumberFormat="1" applyFont="1" applyFill="1" applyBorder="1" applyAlignment="1" applyProtection="1">
      <alignment vertical="center" wrapText="1"/>
      <protection/>
    </xf>
    <xf numFmtId="43" fontId="20" fillId="33" borderId="13" xfId="52" applyNumberFormat="1" applyFont="1" applyFill="1" applyBorder="1" applyAlignment="1" applyProtection="1">
      <alignment horizontal="right" vertical="center"/>
      <protection/>
    </xf>
    <xf numFmtId="43" fontId="21" fillId="34" borderId="10" xfId="52" applyNumberFormat="1" applyFont="1" applyFill="1" applyBorder="1" applyAlignment="1" applyProtection="1">
      <alignment horizontal="right" vertical="center"/>
      <protection locked="0"/>
    </xf>
    <xf numFmtId="43" fontId="21" fillId="32" borderId="10" xfId="52" applyNumberFormat="1" applyFont="1" applyFill="1" applyBorder="1" applyAlignment="1" applyProtection="1">
      <alignment horizontal="right" vertical="center"/>
      <protection locked="0"/>
    </xf>
    <xf numFmtId="43" fontId="22" fillId="34" borderId="10" xfId="52" applyNumberFormat="1" applyFont="1" applyFill="1" applyBorder="1" applyAlignment="1" applyProtection="1">
      <alignment horizontal="right" vertical="center"/>
      <protection locked="0"/>
    </xf>
    <xf numFmtId="43" fontId="20" fillId="33" borderId="10" xfId="52" applyNumberFormat="1" applyFont="1" applyFill="1" applyBorder="1" applyAlignment="1" applyProtection="1">
      <alignment horizontal="right" vertical="center"/>
      <protection/>
    </xf>
    <xf numFmtId="43" fontId="22" fillId="32" borderId="10" xfId="52" applyNumberFormat="1" applyFont="1" applyFill="1" applyBorder="1" applyAlignment="1" applyProtection="1">
      <alignment horizontal="right" vertical="center"/>
      <protection locked="0"/>
    </xf>
    <xf numFmtId="43" fontId="22" fillId="0" borderId="10" xfId="52" applyNumberFormat="1" applyFont="1" applyFill="1" applyBorder="1" applyAlignment="1" applyProtection="1">
      <alignment horizontal="right" vertical="center"/>
      <protection locked="0"/>
    </xf>
    <xf numFmtId="43" fontId="20" fillId="33" borderId="10" xfId="52" applyNumberFormat="1" applyFont="1" applyFill="1" applyBorder="1" applyAlignment="1" applyProtection="1">
      <alignment horizontal="right" vertical="center" indent="2"/>
      <protection/>
    </xf>
    <xf numFmtId="43" fontId="22" fillId="34" borderId="10" xfId="52" applyNumberFormat="1" applyFont="1" applyFill="1" applyBorder="1" applyAlignment="1" applyProtection="1">
      <alignment horizontal="right" vertical="center"/>
      <protection/>
    </xf>
    <xf numFmtId="4" fontId="22" fillId="34" borderId="10" xfId="52" applyNumberFormat="1" applyFont="1" applyFill="1" applyBorder="1" applyAlignment="1" applyProtection="1">
      <alignment horizontal="right" vertical="center"/>
      <protection/>
    </xf>
    <xf numFmtId="3" fontId="22" fillId="0" borderId="10" xfId="52" applyNumberFormat="1" applyFont="1" applyBorder="1" applyAlignment="1" applyProtection="1">
      <alignment vertical="center"/>
      <protection locked="0"/>
    </xf>
    <xf numFmtId="43" fontId="22" fillId="32" borderId="10" xfId="52" applyNumberFormat="1" applyFont="1" applyFill="1" applyBorder="1" applyAlignment="1" applyProtection="1">
      <alignment horizontal="right" vertical="center"/>
      <protection/>
    </xf>
    <xf numFmtId="43" fontId="21" fillId="32" borderId="10" xfId="52" applyNumberFormat="1" applyFont="1" applyFill="1" applyBorder="1" applyAlignment="1" applyProtection="1">
      <alignment horizontal="right" vertical="center"/>
      <protection/>
    </xf>
    <xf numFmtId="10" fontId="20" fillId="32" borderId="10" xfId="52" applyNumberFormat="1" applyFont="1" applyFill="1" applyBorder="1" applyAlignment="1" applyProtection="1">
      <alignment horizontal="center" vertical="center"/>
      <protection/>
    </xf>
    <xf numFmtId="4" fontId="20" fillId="32" borderId="18" xfId="52" applyNumberFormat="1" applyFont="1" applyFill="1" applyBorder="1" applyAlignment="1" applyProtection="1">
      <alignment horizontal="center" vertical="center"/>
      <protection/>
    </xf>
    <xf numFmtId="4" fontId="20" fillId="32" borderId="34" xfId="52" applyNumberFormat="1" applyFont="1" applyFill="1" applyBorder="1" applyAlignment="1" applyProtection="1">
      <alignment horizontal="center" vertical="center"/>
      <protection/>
    </xf>
    <xf numFmtId="43" fontId="22" fillId="32" borderId="13" xfId="52" applyNumberFormat="1" applyFont="1" applyFill="1" applyBorder="1" applyAlignment="1" applyProtection="1">
      <alignment horizontal="right" vertical="center"/>
      <protection/>
    </xf>
    <xf numFmtId="164" fontId="22" fillId="32" borderId="20" xfId="52" applyNumberFormat="1" applyFont="1" applyFill="1" applyBorder="1" applyAlignment="1" applyProtection="1">
      <alignment horizontal="center" vertical="center"/>
      <protection/>
    </xf>
    <xf numFmtId="164" fontId="22" fillId="32" borderId="13" xfId="52" applyNumberFormat="1" applyFont="1" applyFill="1" applyBorder="1" applyAlignment="1" applyProtection="1">
      <alignment horizontal="center" vertical="center"/>
      <protection/>
    </xf>
    <xf numFmtId="164" fontId="22" fillId="32" borderId="10" xfId="52" applyNumberFormat="1" applyFont="1" applyFill="1" applyBorder="1" applyAlignment="1" applyProtection="1">
      <alignment horizontal="center" vertical="center"/>
      <protection/>
    </xf>
    <xf numFmtId="3" fontId="22" fillId="32" borderId="10" xfId="52" applyNumberFormat="1" applyFont="1" applyFill="1" applyBorder="1" applyAlignment="1" applyProtection="1">
      <alignment horizontal="center" vertical="center"/>
      <protection/>
    </xf>
    <xf numFmtId="43" fontId="22" fillId="32" borderId="18" xfId="52" applyNumberFormat="1" applyFont="1" applyFill="1" applyBorder="1" applyAlignment="1" applyProtection="1">
      <alignment vertical="center"/>
      <protection/>
    </xf>
    <xf numFmtId="3" fontId="22" fillId="32" borderId="10" xfId="52" applyNumberFormat="1" applyFont="1" applyFill="1" applyBorder="1" applyAlignment="1" applyProtection="1">
      <alignment vertical="center"/>
      <protection locked="0"/>
    </xf>
    <xf numFmtId="10" fontId="22" fillId="32" borderId="10" xfId="52" applyNumberFormat="1" applyFont="1" applyFill="1" applyBorder="1" applyAlignment="1" applyProtection="1">
      <alignment horizontal="center" vertical="center"/>
      <protection/>
    </xf>
    <xf numFmtId="164" fontId="22" fillId="32" borderId="18" xfId="52" applyNumberFormat="1" applyFont="1" applyFill="1" applyBorder="1" applyAlignment="1" applyProtection="1">
      <alignment horizontal="center" vertical="center"/>
      <protection/>
    </xf>
    <xf numFmtId="0" fontId="22" fillId="32" borderId="19" xfId="52" applyFont="1" applyFill="1" applyBorder="1" applyAlignment="1" applyProtection="1">
      <alignment horizontal="center" vertical="center"/>
      <protection locked="0"/>
    </xf>
    <xf numFmtId="0" fontId="22" fillId="32" borderId="0" xfId="52" applyFont="1" applyFill="1" applyAlignment="1" applyProtection="1">
      <alignment vertical="center"/>
      <protection/>
    </xf>
    <xf numFmtId="0" fontId="15" fillId="32" borderId="0" xfId="52" applyFont="1" applyFill="1" applyAlignment="1" applyProtection="1">
      <alignment horizontal="center" vertical="center"/>
      <protection/>
    </xf>
    <xf numFmtId="0" fontId="15" fillId="32" borderId="0" xfId="52" applyFont="1" applyFill="1" applyAlignment="1" applyProtection="1">
      <alignment vertical="center"/>
      <protection/>
    </xf>
    <xf numFmtId="0" fontId="15" fillId="32" borderId="0" xfId="52" applyFont="1" applyFill="1" applyAlignment="1" applyProtection="1">
      <alignment vertical="center" wrapText="1"/>
      <protection/>
    </xf>
    <xf numFmtId="164" fontId="20" fillId="32" borderId="10" xfId="52" applyNumberFormat="1" applyFont="1" applyFill="1" applyBorder="1" applyAlignment="1" applyProtection="1">
      <alignment horizontal="center" vertical="center"/>
      <protection/>
    </xf>
    <xf numFmtId="43" fontId="22" fillId="32" borderId="10" xfId="52" applyNumberFormat="1" applyFont="1" applyFill="1" applyBorder="1" applyAlignment="1" applyProtection="1">
      <alignment horizontal="center" vertical="center"/>
      <protection/>
    </xf>
    <xf numFmtId="43" fontId="20" fillId="33" borderId="10" xfId="52" applyNumberFormat="1" applyFont="1" applyFill="1" applyBorder="1" applyAlignment="1" applyProtection="1">
      <alignment horizontal="center" vertical="center"/>
      <protection/>
    </xf>
    <xf numFmtId="43" fontId="22" fillId="34" borderId="10" xfId="52" applyNumberFormat="1" applyFont="1" applyFill="1" applyBorder="1" applyAlignment="1" applyProtection="1">
      <alignment horizontal="center" vertical="center"/>
      <protection/>
    </xf>
    <xf numFmtId="10" fontId="20" fillId="32" borderId="18" xfId="52" applyNumberFormat="1" applyFont="1" applyFill="1" applyBorder="1" applyAlignment="1" applyProtection="1">
      <alignment horizontal="center" vertical="center"/>
      <protection/>
    </xf>
    <xf numFmtId="10" fontId="20" fillId="32" borderId="19" xfId="52" applyNumberFormat="1" applyFont="1" applyFill="1" applyBorder="1" applyAlignment="1" applyProtection="1">
      <alignment horizontal="center" vertical="center"/>
      <protection/>
    </xf>
    <xf numFmtId="43" fontId="22" fillId="32" borderId="13" xfId="52" applyNumberFormat="1" applyFont="1" applyFill="1" applyBorder="1" applyAlignment="1" applyProtection="1">
      <alignment horizontal="center" vertical="center"/>
      <protection/>
    </xf>
    <xf numFmtId="2" fontId="22" fillId="32" borderId="19" xfId="52" applyNumberFormat="1" applyFont="1" applyFill="1" applyBorder="1" applyAlignment="1" applyProtection="1">
      <alignment horizontal="center" vertical="center"/>
      <protection locked="0"/>
    </xf>
    <xf numFmtId="10" fontId="22" fillId="32" borderId="20" xfId="52" applyNumberFormat="1" applyFont="1" applyFill="1" applyBorder="1" applyAlignment="1" applyProtection="1">
      <alignment horizontal="center" vertical="center"/>
      <protection/>
    </xf>
    <xf numFmtId="10" fontId="22" fillId="32" borderId="13" xfId="52" applyNumberFormat="1" applyFont="1" applyFill="1" applyBorder="1" applyAlignment="1" applyProtection="1">
      <alignment horizontal="center" vertical="center"/>
      <protection/>
    </xf>
    <xf numFmtId="4" fontId="22" fillId="32" borderId="10" xfId="52" applyNumberFormat="1" applyFont="1" applyFill="1" applyBorder="1" applyAlignment="1" applyProtection="1">
      <alignment horizontal="center" vertical="center"/>
      <protection/>
    </xf>
    <xf numFmtId="4" fontId="22" fillId="32" borderId="18" xfId="52" applyNumberFormat="1" applyFont="1" applyFill="1" applyBorder="1" applyAlignment="1" applyProtection="1">
      <alignment horizontal="center" vertical="center"/>
      <protection/>
    </xf>
    <xf numFmtId="4" fontId="22" fillId="32" borderId="10" xfId="52" applyNumberFormat="1" applyFont="1" applyFill="1" applyBorder="1" applyAlignment="1" applyProtection="1">
      <alignment horizontal="center" vertical="center"/>
      <protection locked="0"/>
    </xf>
    <xf numFmtId="4" fontId="22" fillId="0" borderId="10" xfId="52" applyNumberFormat="1" applyFont="1" applyBorder="1" applyAlignment="1" applyProtection="1">
      <alignment horizontal="center" vertical="center"/>
      <protection locked="0"/>
    </xf>
    <xf numFmtId="10" fontId="22" fillId="32" borderId="18" xfId="52" applyNumberFormat="1" applyFont="1" applyFill="1" applyBorder="1" applyAlignment="1" applyProtection="1">
      <alignment horizontal="center" vertical="center"/>
      <protection/>
    </xf>
    <xf numFmtId="4" fontId="22" fillId="32" borderId="19" xfId="52" applyNumberFormat="1" applyFont="1" applyFill="1" applyBorder="1" applyAlignment="1" applyProtection="1">
      <alignment horizontal="center" vertical="center"/>
      <protection/>
    </xf>
    <xf numFmtId="1" fontId="21" fillId="32" borderId="10" xfId="52" applyNumberFormat="1" applyFont="1" applyFill="1" applyBorder="1" applyAlignment="1" applyProtection="1">
      <alignment horizontal="center" vertical="center"/>
      <protection/>
    </xf>
    <xf numFmtId="1" fontId="22" fillId="32" borderId="10" xfId="52" applyNumberFormat="1" applyFont="1" applyFill="1" applyBorder="1" applyAlignment="1" applyProtection="1">
      <alignment horizontal="center" vertical="center"/>
      <protection locked="0"/>
    </xf>
    <xf numFmtId="168" fontId="22" fillId="32" borderId="10" xfId="52" applyNumberFormat="1" applyFont="1" applyFill="1" applyBorder="1" applyAlignment="1" applyProtection="1">
      <alignment horizontal="center" vertical="center"/>
      <protection/>
    </xf>
    <xf numFmtId="3" fontId="22" fillId="32" borderId="10" xfId="52" applyNumberFormat="1" applyFont="1" applyFill="1" applyBorder="1" applyAlignment="1" applyProtection="1">
      <alignment horizontal="center" vertical="center"/>
      <protection locked="0"/>
    </xf>
    <xf numFmtId="3" fontId="22" fillId="34" borderId="10" xfId="52" applyNumberFormat="1" applyFont="1" applyFill="1" applyBorder="1" applyAlignment="1" applyProtection="1">
      <alignment horizontal="center" vertical="center"/>
      <protection locked="0"/>
    </xf>
    <xf numFmtId="0" fontId="10" fillId="0" borderId="0" xfId="52" applyFont="1" applyFill="1" applyAlignment="1" applyProtection="1">
      <alignment horizontal="center" vertical="center"/>
      <protection/>
    </xf>
    <xf numFmtId="0" fontId="10" fillId="0" borderId="0" xfId="52" applyFont="1" applyFill="1" applyAlignment="1" applyProtection="1">
      <alignment vertical="center" wrapText="1"/>
      <protection/>
    </xf>
    <xf numFmtId="0" fontId="10" fillId="0" borderId="0" xfId="52" applyFont="1">
      <alignment/>
      <protection/>
    </xf>
    <xf numFmtId="0" fontId="10" fillId="0" borderId="0" xfId="52" applyFont="1" applyFill="1">
      <alignment/>
      <protection/>
    </xf>
    <xf numFmtId="0" fontId="19" fillId="0" borderId="0" xfId="52" applyFont="1" applyFill="1" applyAlignment="1" applyProtection="1">
      <alignment vertical="center"/>
      <protection/>
    </xf>
    <xf numFmtId="43" fontId="22" fillId="32" borderId="10" xfId="52" applyNumberFormat="1" applyFont="1" applyFill="1" applyBorder="1" applyAlignment="1" applyProtection="1">
      <alignment horizontal="center" vertical="center"/>
      <protection locked="0"/>
    </xf>
    <xf numFmtId="43" fontId="21" fillId="32" borderId="10" xfId="52" applyNumberFormat="1" applyFont="1" applyFill="1" applyBorder="1" applyAlignment="1" applyProtection="1">
      <alignment horizontal="center" vertical="center"/>
      <protection locked="0"/>
    </xf>
    <xf numFmtId="4" fontId="22" fillId="34" borderId="10" xfId="52" applyNumberFormat="1" applyFont="1" applyFill="1" applyBorder="1" applyAlignment="1" applyProtection="1">
      <alignment horizontal="center" vertical="center"/>
      <protection/>
    </xf>
    <xf numFmtId="43" fontId="22" fillId="34" borderId="10" xfId="52" applyNumberFormat="1" applyFont="1" applyFill="1" applyBorder="1" applyAlignment="1" applyProtection="1">
      <alignment horizontal="center" vertical="center"/>
      <protection locked="0"/>
    </xf>
    <xf numFmtId="43" fontId="21" fillId="32" borderId="10" xfId="52" applyNumberFormat="1" applyFont="1" applyFill="1" applyBorder="1" applyAlignment="1" applyProtection="1">
      <alignment horizontal="center" vertical="center"/>
      <protection/>
    </xf>
    <xf numFmtId="0" fontId="15" fillId="35" borderId="10" xfId="52" applyFont="1" applyFill="1" applyBorder="1">
      <alignment/>
      <protection/>
    </xf>
    <xf numFmtId="0" fontId="15" fillId="35" borderId="0" xfId="52" applyFont="1" applyFill="1">
      <alignment/>
      <protection/>
    </xf>
    <xf numFmtId="0" fontId="19" fillId="0" borderId="0" xfId="52" applyFont="1" applyFill="1" applyAlignment="1" applyProtection="1">
      <alignment horizontal="center" wrapText="1"/>
      <protection/>
    </xf>
    <xf numFmtId="0" fontId="23" fillId="0" borderId="0" xfId="52" applyFont="1" applyFill="1" applyAlignment="1" applyProtection="1">
      <alignment horizontal="right" vertical="center"/>
      <protection/>
    </xf>
    <xf numFmtId="0" fontId="10" fillId="0" borderId="0" xfId="52" applyFont="1" applyFill="1" applyAlignment="1" applyProtection="1">
      <alignment horizontal="left" vertical="center"/>
      <protection/>
    </xf>
    <xf numFmtId="4" fontId="12" fillId="33" borderId="15" xfId="52" applyNumberFormat="1" applyFont="1" applyFill="1" applyBorder="1" applyAlignment="1" applyProtection="1">
      <alignment horizontal="center" vertical="center" wrapText="1"/>
      <protection/>
    </xf>
    <xf numFmtId="4" fontId="12" fillId="33" borderId="16" xfId="52" applyNumberFormat="1" applyFont="1" applyFill="1" applyBorder="1" applyAlignment="1" applyProtection="1">
      <alignment horizontal="center" vertical="center" wrapText="1"/>
      <protection/>
    </xf>
    <xf numFmtId="4" fontId="15" fillId="33" borderId="18" xfId="52" applyNumberFormat="1" applyFont="1" applyFill="1" applyBorder="1" applyAlignment="1" applyProtection="1">
      <alignment horizontal="center" vertical="center" textRotation="90"/>
      <protection/>
    </xf>
    <xf numFmtId="4" fontId="15" fillId="33" borderId="36" xfId="52" applyNumberFormat="1" applyFont="1" applyFill="1" applyBorder="1" applyAlignment="1" applyProtection="1">
      <alignment horizontal="center" vertical="center" textRotation="90"/>
      <protection/>
    </xf>
    <xf numFmtId="4" fontId="15" fillId="33" borderId="13" xfId="52" applyNumberFormat="1" applyFont="1" applyFill="1" applyBorder="1" applyAlignment="1" applyProtection="1">
      <alignment horizontal="center" vertical="center" textRotation="90"/>
      <protection/>
    </xf>
    <xf numFmtId="0" fontId="11" fillId="33" borderId="20" xfId="52" applyFont="1" applyFill="1" applyBorder="1" applyAlignment="1" applyProtection="1">
      <alignment horizontal="center" vertical="center"/>
      <protection/>
    </xf>
    <xf numFmtId="4" fontId="12" fillId="33" borderId="37" xfId="52" applyNumberFormat="1" applyFont="1" applyFill="1" applyBorder="1" applyAlignment="1" applyProtection="1">
      <alignment horizontal="center" vertical="center"/>
      <protection/>
    </xf>
    <xf numFmtId="4" fontId="12" fillId="33" borderId="38" xfId="52" applyNumberFormat="1" applyFont="1" applyFill="1" applyBorder="1" applyAlignment="1" applyProtection="1">
      <alignment horizontal="center" vertical="center"/>
      <protection/>
    </xf>
    <xf numFmtId="4" fontId="15" fillId="33" borderId="39" xfId="52" applyNumberFormat="1" applyFont="1" applyFill="1" applyBorder="1" applyAlignment="1" applyProtection="1">
      <alignment horizontal="center" vertical="center" textRotation="90"/>
      <protection/>
    </xf>
    <xf numFmtId="4" fontId="15" fillId="33" borderId="37" xfId="52" applyNumberFormat="1" applyFont="1" applyFill="1" applyBorder="1" applyAlignment="1" applyProtection="1">
      <alignment horizontal="center" vertical="center" textRotation="90"/>
      <protection/>
    </xf>
    <xf numFmtId="4" fontId="15" fillId="33" borderId="10" xfId="52" applyNumberFormat="1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4" fontId="12" fillId="33" borderId="26" xfId="52" applyNumberFormat="1" applyFont="1" applyFill="1" applyBorder="1" applyAlignment="1" applyProtection="1">
      <alignment horizontal="center" vertical="center"/>
      <protection/>
    </xf>
    <xf numFmtId="4" fontId="12" fillId="33" borderId="28" xfId="52" applyNumberFormat="1" applyFont="1" applyFill="1" applyBorder="1" applyAlignment="1" applyProtection="1">
      <alignment horizontal="center" vertical="center"/>
      <protection/>
    </xf>
    <xf numFmtId="4" fontId="12" fillId="33" borderId="30" xfId="52" applyNumberFormat="1" applyFont="1" applyFill="1" applyBorder="1" applyAlignment="1" applyProtection="1">
      <alignment horizontal="center" vertical="center"/>
      <protection/>
    </xf>
    <xf numFmtId="4" fontId="12" fillId="33" borderId="33" xfId="52" applyNumberFormat="1" applyFont="1" applyFill="1" applyBorder="1" applyAlignment="1" applyProtection="1">
      <alignment horizontal="center" vertical="center"/>
      <protection/>
    </xf>
    <xf numFmtId="4" fontId="12" fillId="33" borderId="36" xfId="52" applyNumberFormat="1" applyFont="1" applyFill="1" applyBorder="1" applyAlignment="1" applyProtection="1">
      <alignment horizontal="center" vertical="center" textRotation="90" wrapText="1"/>
      <protection/>
    </xf>
    <xf numFmtId="4" fontId="12" fillId="33" borderId="40" xfId="52" applyNumberFormat="1" applyFont="1" applyFill="1" applyBorder="1" applyAlignment="1" applyProtection="1">
      <alignment horizontal="center" vertical="center" textRotation="90" wrapText="1"/>
      <protection/>
    </xf>
    <xf numFmtId="4" fontId="16" fillId="33" borderId="41" xfId="52" applyNumberFormat="1" applyFont="1" applyFill="1" applyBorder="1" applyAlignment="1" applyProtection="1">
      <alignment horizontal="center" vertical="center"/>
      <protection/>
    </xf>
    <xf numFmtId="4" fontId="16" fillId="33" borderId="21" xfId="52" applyNumberFormat="1" applyFont="1" applyFill="1" applyBorder="1" applyAlignment="1" applyProtection="1">
      <alignment horizontal="center" vertical="center"/>
      <protection/>
    </xf>
    <xf numFmtId="4" fontId="15" fillId="33" borderId="42" xfId="52" applyNumberFormat="1" applyFont="1" applyFill="1" applyBorder="1" applyAlignment="1" applyProtection="1">
      <alignment horizontal="left" vertical="center" wrapText="1"/>
      <protection/>
    </xf>
    <xf numFmtId="4" fontId="15" fillId="33" borderId="43" xfId="52" applyNumberFormat="1" applyFont="1" applyFill="1" applyBorder="1" applyAlignment="1" applyProtection="1">
      <alignment horizontal="left" vertical="center" wrapText="1"/>
      <protection/>
    </xf>
    <xf numFmtId="4" fontId="12" fillId="33" borderId="19" xfId="52" applyNumberFormat="1" applyFont="1" applyFill="1" applyBorder="1" applyAlignment="1" applyProtection="1">
      <alignment horizontal="center" vertical="center" wrapText="1"/>
      <protection/>
    </xf>
    <xf numFmtId="4" fontId="12" fillId="33" borderId="39" xfId="52" applyNumberFormat="1" applyFont="1" applyFill="1" applyBorder="1" applyAlignment="1" applyProtection="1">
      <alignment horizontal="center" vertical="center" wrapText="1"/>
      <protection/>
    </xf>
    <xf numFmtId="4" fontId="12" fillId="33" borderId="32" xfId="52" applyNumberFormat="1" applyFont="1" applyFill="1" applyBorder="1" applyAlignment="1" applyProtection="1">
      <alignment horizontal="center" vertical="center" wrapText="1"/>
      <protection/>
    </xf>
    <xf numFmtId="4" fontId="15" fillId="33" borderId="10" xfId="52" applyNumberFormat="1" applyFont="1" applyFill="1" applyBorder="1" applyAlignment="1" applyProtection="1">
      <alignment horizontal="left" vertical="center" wrapText="1"/>
      <protection/>
    </xf>
    <xf numFmtId="4" fontId="15" fillId="33" borderId="18" xfId="52" applyNumberFormat="1" applyFont="1" applyFill="1" applyBorder="1" applyAlignment="1" applyProtection="1">
      <alignment horizontal="left" vertical="center" wrapText="1"/>
      <protection/>
    </xf>
    <xf numFmtId="0" fontId="15" fillId="33" borderId="44" xfId="52" applyFont="1" applyFill="1" applyBorder="1" applyAlignment="1" applyProtection="1">
      <alignment horizontal="left" vertical="center" wrapText="1"/>
      <protection/>
    </xf>
    <xf numFmtId="0" fontId="15" fillId="33" borderId="35" xfId="52" applyFont="1" applyFill="1" applyBorder="1" applyAlignment="1" applyProtection="1">
      <alignment horizontal="left" vertical="center" wrapText="1"/>
      <protection/>
    </xf>
    <xf numFmtId="0" fontId="11" fillId="33" borderId="19" xfId="52" applyFont="1" applyFill="1" applyBorder="1" applyAlignment="1" applyProtection="1">
      <alignment horizontal="center" vertical="center"/>
      <protection/>
    </xf>
    <xf numFmtId="4" fontId="15" fillId="33" borderId="15" xfId="52" applyNumberFormat="1" applyFont="1" applyFill="1" applyBorder="1" applyAlignment="1" applyProtection="1">
      <alignment horizontal="left" vertical="center" wrapText="1"/>
      <protection/>
    </xf>
    <xf numFmtId="4" fontId="15" fillId="33" borderId="16" xfId="52" applyNumberFormat="1" applyFont="1" applyFill="1" applyBorder="1" applyAlignment="1" applyProtection="1">
      <alignment horizontal="left" vertical="center" wrapText="1"/>
      <protection/>
    </xf>
    <xf numFmtId="4" fontId="15" fillId="33" borderId="13" xfId="52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[0]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atzio\Moje%20dokumenty\Zalacznik1%20wpf%20zmi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y\WPF\wpf%20sesja%2027_06_2011\Arkusz%20WPF%20Za&#322;%20%20Nr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sia\AppData\Local\Microsoft\Windows\Temporary%20Internet%20Files\Content.IE5\9FX555QC\Arkusz%20WPF%20Za&#322;.%20Nr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noza"/>
      <sheetName val="Startowa"/>
      <sheetName val="Przedsięwzięcia"/>
      <sheetName val="Ciągłość"/>
      <sheetName val="sprawdzenie"/>
    </sheetNames>
    <sheetDataSet>
      <sheetData sheetId="2">
        <row r="10">
          <cell r="Q10">
            <v>25057037</v>
          </cell>
          <cell r="R10">
            <v>25432893</v>
          </cell>
          <cell r="S10">
            <v>25814386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noza"/>
      <sheetName val="Startowa"/>
      <sheetName val="Przedsięwzięcia"/>
      <sheetName val="Ciągłość"/>
      <sheetName val="sprawdzen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gnoza"/>
      <sheetName val="Startowa"/>
      <sheetName val="Przedsięwzięcia"/>
      <sheetName val="Ciągłość"/>
    </sheetNames>
    <sheetDataSet>
      <sheetData sheetId="2">
        <row r="15">
          <cell r="Q15">
            <v>0</v>
          </cell>
          <cell r="R15">
            <v>0</v>
          </cell>
          <cell r="S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97"/>
  <sheetViews>
    <sheetView tabSelected="1" view="pageBreakPreview" zoomScale="148" zoomScaleSheetLayoutView="148" zoomScalePageLayoutView="0" workbookViewId="0" topLeftCell="A46">
      <selection activeCell="E1" sqref="E1:F3"/>
    </sheetView>
  </sheetViews>
  <sheetFormatPr defaultColWidth="8.796875" defaultRowHeight="14.25"/>
  <cols>
    <col min="1" max="1" width="4.5" style="32" customWidth="1"/>
    <col min="2" max="2" width="6.3984375" style="32" customWidth="1"/>
    <col min="3" max="3" width="35.09765625" style="32" customWidth="1"/>
    <col min="4" max="4" width="18.8984375" style="32" customWidth="1"/>
    <col min="5" max="5" width="18.69921875" style="32" customWidth="1"/>
    <col min="6" max="6" width="15" style="32" customWidth="1"/>
    <col min="7" max="7" width="11" style="32" hidden="1" customWidth="1"/>
    <col min="8" max="8" width="10.69921875" style="32" hidden="1" customWidth="1"/>
    <col min="9" max="9" width="10.8984375" style="32" hidden="1" customWidth="1"/>
    <col min="10" max="24" width="15" style="32" hidden="1" customWidth="1"/>
    <col min="25" max="16384" width="9" style="32" customWidth="1"/>
  </cols>
  <sheetData>
    <row r="1" spans="1:25" s="192" customFormat="1" ht="14.25" customHeight="1">
      <c r="A1" s="190"/>
      <c r="B1" s="136"/>
      <c r="C1" s="191"/>
      <c r="D1" s="194"/>
      <c r="E1" s="203" t="s">
        <v>151</v>
      </c>
      <c r="F1" s="203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93"/>
    </row>
    <row r="2" spans="1:25" s="192" customFormat="1" ht="14.25" customHeight="1">
      <c r="A2" s="190"/>
      <c r="B2" s="136"/>
      <c r="C2" s="191"/>
      <c r="D2" s="136"/>
      <c r="E2" s="203" t="s">
        <v>153</v>
      </c>
      <c r="F2" s="203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93"/>
    </row>
    <row r="3" spans="1:25" s="192" customFormat="1" ht="14.25" customHeight="1">
      <c r="A3" s="190"/>
      <c r="B3" s="136"/>
      <c r="C3" s="191"/>
      <c r="D3" s="136"/>
      <c r="E3" s="203" t="s">
        <v>152</v>
      </c>
      <c r="F3" s="203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93"/>
    </row>
    <row r="4" spans="1:25" s="192" customFormat="1" ht="14.25" customHeight="1">
      <c r="A4" s="190"/>
      <c r="B4" s="136"/>
      <c r="C4" s="191"/>
      <c r="D4" s="136"/>
      <c r="E4" s="204"/>
      <c r="F4" s="204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93"/>
    </row>
    <row r="5" spans="1:24" ht="18" customHeight="1">
      <c r="A5" s="29"/>
      <c r="B5" s="30"/>
      <c r="C5" s="202" t="s">
        <v>148</v>
      </c>
      <c r="D5" s="202"/>
      <c r="E5" s="202"/>
      <c r="F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3.5" thickBot="1">
      <c r="A6" s="29"/>
      <c r="B6" s="30"/>
      <c r="C6" s="31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4.75" customHeight="1" thickBot="1">
      <c r="A7" s="128" t="s">
        <v>45</v>
      </c>
      <c r="B7" s="210" t="s">
        <v>46</v>
      </c>
      <c r="C7" s="210"/>
      <c r="D7" s="129" t="s">
        <v>149</v>
      </c>
      <c r="E7" s="130" t="s">
        <v>150</v>
      </c>
      <c r="F7" s="130" t="s">
        <v>131</v>
      </c>
      <c r="G7" s="33">
        <v>2021</v>
      </c>
      <c r="H7" s="33">
        <v>2022</v>
      </c>
      <c r="I7" s="33">
        <v>2023</v>
      </c>
      <c r="J7" s="33">
        <v>2024</v>
      </c>
      <c r="K7" s="33">
        <v>2025</v>
      </c>
      <c r="L7" s="33">
        <v>2026</v>
      </c>
      <c r="M7" s="33">
        <v>2027</v>
      </c>
      <c r="N7" s="33">
        <v>2028</v>
      </c>
      <c r="O7" s="33">
        <v>2029</v>
      </c>
      <c r="P7" s="33">
        <v>2030</v>
      </c>
      <c r="Q7" s="33">
        <v>2031</v>
      </c>
      <c r="R7" s="33">
        <v>2032</v>
      </c>
      <c r="S7" s="33">
        <v>2033</v>
      </c>
      <c r="T7" s="33">
        <v>2034</v>
      </c>
      <c r="U7" s="33">
        <v>2035</v>
      </c>
      <c r="V7" s="33">
        <v>2036</v>
      </c>
      <c r="W7" s="33">
        <v>2037</v>
      </c>
      <c r="X7" s="33">
        <v>2038</v>
      </c>
    </row>
    <row r="8" spans="1:24" ht="15" customHeight="1" thickBot="1">
      <c r="A8" s="131">
        <v>1</v>
      </c>
      <c r="B8" s="236">
        <v>2</v>
      </c>
      <c r="C8" s="236"/>
      <c r="D8" s="132">
        <v>3</v>
      </c>
      <c r="E8" s="133">
        <v>4</v>
      </c>
      <c r="F8" s="133">
        <v>5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5">
      <c r="A9" s="34" t="s">
        <v>47</v>
      </c>
      <c r="B9" s="211" t="s">
        <v>48</v>
      </c>
      <c r="C9" s="212"/>
      <c r="D9" s="139"/>
      <c r="E9" s="139"/>
      <c r="F9" s="139"/>
      <c r="G9" s="35">
        <f aca="true" t="shared" si="0" ref="G9:X9">G10+G16</f>
        <v>360686661.25</v>
      </c>
      <c r="H9" s="35">
        <f t="shared" si="0"/>
        <v>370486333.74</v>
      </c>
      <c r="I9" s="35">
        <f t="shared" si="0"/>
        <v>380583658.52</v>
      </c>
      <c r="J9" s="36">
        <f t="shared" si="0"/>
        <v>390988584</v>
      </c>
      <c r="K9" s="36">
        <f t="shared" si="0"/>
        <v>401711414</v>
      </c>
      <c r="L9" s="36">
        <f t="shared" si="0"/>
        <v>412762823</v>
      </c>
      <c r="M9" s="36">
        <f t="shared" si="0"/>
        <v>424153866</v>
      </c>
      <c r="N9" s="36">
        <f t="shared" si="0"/>
        <v>435895997</v>
      </c>
      <c r="O9" s="36">
        <f t="shared" si="0"/>
        <v>448001083</v>
      </c>
      <c r="P9" s="36">
        <f t="shared" si="0"/>
        <v>460481419</v>
      </c>
      <c r="Q9" s="36">
        <f t="shared" si="0"/>
        <v>473349741</v>
      </c>
      <c r="R9" s="36">
        <f t="shared" si="0"/>
        <v>486619248</v>
      </c>
      <c r="S9" s="36">
        <f t="shared" si="0"/>
        <v>500303615</v>
      </c>
      <c r="T9" s="36">
        <f t="shared" si="0"/>
        <v>514417014</v>
      </c>
      <c r="U9" s="36">
        <f t="shared" si="0"/>
        <v>528974130</v>
      </c>
      <c r="V9" s="36">
        <f t="shared" si="0"/>
        <v>543990182</v>
      </c>
      <c r="W9" s="36">
        <f t="shared" si="0"/>
        <v>559480944</v>
      </c>
      <c r="X9" s="36">
        <f t="shared" si="0"/>
        <v>575462764</v>
      </c>
    </row>
    <row r="10" spans="1:24" ht="12.75" customHeight="1">
      <c r="A10" s="37" t="s">
        <v>49</v>
      </c>
      <c r="B10" s="38"/>
      <c r="C10" s="71" t="s">
        <v>50</v>
      </c>
      <c r="D10" s="140"/>
      <c r="E10" s="140"/>
      <c r="F10" s="140"/>
      <c r="G10" s="40">
        <v>359065661.25</v>
      </c>
      <c r="H10" s="40">
        <v>368833713.74</v>
      </c>
      <c r="I10" s="40">
        <v>378898786.12</v>
      </c>
      <c r="J10" s="41">
        <v>389270814</v>
      </c>
      <c r="K10" s="41">
        <v>399960089</v>
      </c>
      <c r="L10" s="41">
        <v>410977271</v>
      </c>
      <c r="M10" s="41">
        <v>422333403</v>
      </c>
      <c r="N10" s="41">
        <v>434039925</v>
      </c>
      <c r="O10" s="41">
        <v>446108690</v>
      </c>
      <c r="P10" s="41">
        <v>458551978</v>
      </c>
      <c r="Q10" s="41">
        <v>471382511</v>
      </c>
      <c r="R10" s="41">
        <v>484613473</v>
      </c>
      <c r="S10" s="41">
        <v>498258525</v>
      </c>
      <c r="T10" s="41">
        <v>512331822</v>
      </c>
      <c r="U10" s="41">
        <v>526848034</v>
      </c>
      <c r="V10" s="41">
        <v>541822364</v>
      </c>
      <c r="W10" s="41">
        <v>557270570</v>
      </c>
      <c r="X10" s="41">
        <v>573208982</v>
      </c>
    </row>
    <row r="11" spans="1:24" ht="18.75" customHeight="1">
      <c r="A11" s="37"/>
      <c r="B11" s="207" t="s">
        <v>53</v>
      </c>
      <c r="C11" s="59" t="s">
        <v>137</v>
      </c>
      <c r="D11" s="140"/>
      <c r="E11" s="140"/>
      <c r="F11" s="140"/>
      <c r="G11" s="40"/>
      <c r="H11" s="40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21" customHeight="1">
      <c r="A12" s="37"/>
      <c r="B12" s="218"/>
      <c r="C12" s="59" t="s">
        <v>138</v>
      </c>
      <c r="D12" s="140"/>
      <c r="E12" s="140"/>
      <c r="F12" s="140"/>
      <c r="G12" s="40"/>
      <c r="H12" s="40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8" customHeight="1">
      <c r="A13" s="37"/>
      <c r="B13" s="218"/>
      <c r="C13" s="59" t="s">
        <v>139</v>
      </c>
      <c r="D13" s="140"/>
      <c r="E13" s="140"/>
      <c r="F13" s="140"/>
      <c r="G13" s="40"/>
      <c r="H13" s="40"/>
      <c r="I13" s="4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12.75" customHeight="1">
      <c r="A14" s="37"/>
      <c r="B14" s="218"/>
      <c r="C14" s="59" t="s">
        <v>140</v>
      </c>
      <c r="D14" s="140"/>
      <c r="E14" s="140"/>
      <c r="F14" s="140"/>
      <c r="G14" s="40"/>
      <c r="H14" s="40"/>
      <c r="I14" s="40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12.75" customHeight="1">
      <c r="A15" s="37"/>
      <c r="B15" s="217"/>
      <c r="C15" s="59" t="s">
        <v>141</v>
      </c>
      <c r="D15" s="140"/>
      <c r="E15" s="140"/>
      <c r="F15" s="140"/>
      <c r="G15" s="40"/>
      <c r="H15" s="40"/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4.25">
      <c r="A16" s="37" t="s">
        <v>51</v>
      </c>
      <c r="B16" s="38"/>
      <c r="C16" s="71" t="s">
        <v>52</v>
      </c>
      <c r="D16" s="141"/>
      <c r="E16" s="141"/>
      <c r="F16" s="141"/>
      <c r="G16" s="43">
        <v>1621000</v>
      </c>
      <c r="H16" s="43">
        <v>1652620</v>
      </c>
      <c r="I16" s="43">
        <v>1684872.4</v>
      </c>
      <c r="J16" s="44">
        <v>1717770</v>
      </c>
      <c r="K16" s="44">
        <v>1751325</v>
      </c>
      <c r="L16" s="44">
        <v>1785552</v>
      </c>
      <c r="M16" s="44">
        <v>1820463</v>
      </c>
      <c r="N16" s="44">
        <v>1856072</v>
      </c>
      <c r="O16" s="44">
        <v>1892393</v>
      </c>
      <c r="P16" s="44">
        <v>1929441</v>
      </c>
      <c r="Q16" s="44">
        <v>1967230</v>
      </c>
      <c r="R16" s="44">
        <v>2005775</v>
      </c>
      <c r="S16" s="44">
        <v>2045090</v>
      </c>
      <c r="T16" s="44">
        <v>2085192</v>
      </c>
      <c r="U16" s="44">
        <v>2126096</v>
      </c>
      <c r="V16" s="44">
        <v>2167818</v>
      </c>
      <c r="W16" s="44">
        <v>2210374</v>
      </c>
      <c r="X16" s="44">
        <v>2253782</v>
      </c>
    </row>
    <row r="17" spans="1:24" ht="14.25">
      <c r="A17" s="45"/>
      <c r="B17" s="207" t="s">
        <v>53</v>
      </c>
      <c r="C17" s="59" t="s">
        <v>54</v>
      </c>
      <c r="D17" s="142"/>
      <c r="E17" s="142"/>
      <c r="F17" s="142"/>
      <c r="G17" s="43">
        <v>40000</v>
      </c>
      <c r="H17" s="43">
        <v>40000</v>
      </c>
      <c r="I17" s="43">
        <v>40000</v>
      </c>
      <c r="J17" s="44">
        <v>40000</v>
      </c>
      <c r="K17" s="44">
        <v>40000</v>
      </c>
      <c r="L17" s="44">
        <v>40000</v>
      </c>
      <c r="M17" s="44">
        <v>40000</v>
      </c>
      <c r="N17" s="44">
        <v>40000</v>
      </c>
      <c r="O17" s="44">
        <v>40000</v>
      </c>
      <c r="P17" s="44">
        <v>40000</v>
      </c>
      <c r="Q17" s="44">
        <v>40000</v>
      </c>
      <c r="R17" s="44">
        <v>40000</v>
      </c>
      <c r="S17" s="44">
        <v>40000</v>
      </c>
      <c r="T17" s="44">
        <v>40000</v>
      </c>
      <c r="U17" s="44">
        <v>40000</v>
      </c>
      <c r="V17" s="44">
        <v>40000</v>
      </c>
      <c r="W17" s="44">
        <v>40000</v>
      </c>
      <c r="X17" s="44">
        <v>40000</v>
      </c>
    </row>
    <row r="18" spans="1:24" ht="14.25">
      <c r="A18" s="45"/>
      <c r="B18" s="217"/>
      <c r="C18" s="59" t="s">
        <v>142</v>
      </c>
      <c r="D18" s="142"/>
      <c r="E18" s="142"/>
      <c r="F18" s="142"/>
      <c r="G18" s="43"/>
      <c r="H18" s="43"/>
      <c r="I18" s="43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2.75" customHeight="1">
      <c r="A19" s="47" t="s">
        <v>55</v>
      </c>
      <c r="B19" s="205" t="s">
        <v>56</v>
      </c>
      <c r="C19" s="206"/>
      <c r="D19" s="143"/>
      <c r="E19" s="143"/>
      <c r="F19" s="143"/>
      <c r="G19" s="48">
        <f aca="true" t="shared" si="1" ref="G19:X19">G20+G28</f>
        <v>351370941.25</v>
      </c>
      <c r="H19" s="48">
        <f t="shared" si="1"/>
        <v>361170613.74</v>
      </c>
      <c r="I19" s="48">
        <f t="shared" si="1"/>
        <v>371267938.52</v>
      </c>
      <c r="J19" s="49">
        <f t="shared" si="1"/>
        <v>380796300</v>
      </c>
      <c r="K19" s="49">
        <f t="shared" si="1"/>
        <v>391519130</v>
      </c>
      <c r="L19" s="49">
        <f t="shared" si="1"/>
        <v>402570538</v>
      </c>
      <c r="M19" s="49">
        <f t="shared" si="1"/>
        <v>413961581</v>
      </c>
      <c r="N19" s="49">
        <f t="shared" si="1"/>
        <v>425703713</v>
      </c>
      <c r="O19" s="49">
        <f t="shared" si="1"/>
        <v>437808800</v>
      </c>
      <c r="P19" s="49">
        <f t="shared" si="1"/>
        <v>450289135</v>
      </c>
      <c r="Q19" s="49">
        <f t="shared" si="1"/>
        <v>463157457</v>
      </c>
      <c r="R19" s="49">
        <f t="shared" si="1"/>
        <v>476426964</v>
      </c>
      <c r="S19" s="49">
        <f t="shared" si="1"/>
        <v>490111331</v>
      </c>
      <c r="T19" s="49">
        <f t="shared" si="1"/>
        <v>506724726</v>
      </c>
      <c r="U19" s="49">
        <f t="shared" si="1"/>
        <v>521281842</v>
      </c>
      <c r="V19" s="49">
        <f t="shared" si="1"/>
        <v>536297894</v>
      </c>
      <c r="W19" s="49">
        <f t="shared" si="1"/>
        <v>551788656</v>
      </c>
      <c r="X19" s="49">
        <f t="shared" si="1"/>
        <v>571616620</v>
      </c>
    </row>
    <row r="20" spans="1:24" ht="14.25">
      <c r="A20" s="37" t="s">
        <v>49</v>
      </c>
      <c r="B20" s="38"/>
      <c r="C20" s="71" t="s">
        <v>50</v>
      </c>
      <c r="D20" s="141"/>
      <c r="E20" s="141"/>
      <c r="F20" s="141"/>
      <c r="G20" s="40">
        <f>258688513.86+351696.43</f>
        <v>259040210.29000002</v>
      </c>
      <c r="H20" s="40">
        <f>265535436.76+397236.22</f>
        <v>265932672.98</v>
      </c>
      <c r="I20" s="42">
        <f>272606209.26+442776.01</f>
        <v>273048985.27</v>
      </c>
      <c r="J20" s="41">
        <v>279863413</v>
      </c>
      <c r="K20" s="41">
        <v>287371501</v>
      </c>
      <c r="L20" s="41">
        <v>295146909</v>
      </c>
      <c r="M20" s="41">
        <v>303174261</v>
      </c>
      <c r="N20" s="41">
        <v>311477006</v>
      </c>
      <c r="O20" s="41">
        <v>320015260</v>
      </c>
      <c r="P20" s="41">
        <v>328844711</v>
      </c>
      <c r="Q20" s="41">
        <v>337957727</v>
      </c>
      <c r="R20" s="41">
        <v>347371881</v>
      </c>
      <c r="S20" s="41">
        <v>357068741</v>
      </c>
      <c r="T20" s="41">
        <v>367154868</v>
      </c>
      <c r="U20" s="41">
        <v>377642558</v>
      </c>
      <c r="V20" s="41">
        <v>388462091</v>
      </c>
      <c r="W20" s="41">
        <v>399613993</v>
      </c>
      <c r="X20" s="41">
        <v>411225975</v>
      </c>
    </row>
    <row r="21" spans="1:24" ht="12.75" customHeight="1">
      <c r="A21" s="45"/>
      <c r="B21" s="213" t="s">
        <v>53</v>
      </c>
      <c r="C21" s="46" t="s">
        <v>57</v>
      </c>
      <c r="D21" s="142"/>
      <c r="E21" s="142"/>
      <c r="F21" s="142"/>
      <c r="G21" s="43">
        <f>9966741.16+351696.43</f>
        <v>10318437.59</v>
      </c>
      <c r="H21" s="43">
        <f>9352010.88+397236.22</f>
        <v>9749247.100000001</v>
      </c>
      <c r="I21" s="43">
        <f>8737280.61+442776</f>
        <v>9180056.61</v>
      </c>
      <c r="J21" s="44">
        <v>8078417</v>
      </c>
      <c r="K21" s="44">
        <v>7432954</v>
      </c>
      <c r="L21" s="44">
        <v>6810206</v>
      </c>
      <c r="M21" s="44">
        <v>6187457</v>
      </c>
      <c r="N21" s="44">
        <v>5580598</v>
      </c>
      <c r="O21" s="44">
        <v>4941960</v>
      </c>
      <c r="P21" s="44">
        <v>4319212</v>
      </c>
      <c r="Q21" s="44">
        <v>3696463</v>
      </c>
      <c r="R21" s="44">
        <v>3082779</v>
      </c>
      <c r="S21" s="44">
        <v>2450966</v>
      </c>
      <c r="T21" s="44">
        <v>1898559</v>
      </c>
      <c r="U21" s="44">
        <v>1428560</v>
      </c>
      <c r="V21" s="44">
        <v>961673</v>
      </c>
      <c r="W21" s="44">
        <v>488563</v>
      </c>
      <c r="X21" s="44">
        <v>126782</v>
      </c>
    </row>
    <row r="22" spans="1:24" ht="14.25">
      <c r="A22" s="45"/>
      <c r="B22" s="214"/>
      <c r="C22" s="46" t="s">
        <v>58</v>
      </c>
      <c r="D22" s="188"/>
      <c r="E22" s="188"/>
      <c r="F22" s="195"/>
      <c r="G22" s="43"/>
      <c r="H22" s="43"/>
      <c r="I22" s="43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14.25">
      <c r="A23" s="45"/>
      <c r="B23" s="214"/>
      <c r="C23" s="46" t="s">
        <v>59</v>
      </c>
      <c r="D23" s="189"/>
      <c r="E23" s="189"/>
      <c r="F23" s="198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39">
      <c r="A24" s="45"/>
      <c r="B24" s="214"/>
      <c r="C24" s="46" t="s">
        <v>146</v>
      </c>
      <c r="D24" s="189"/>
      <c r="E24" s="189"/>
      <c r="F24" s="198"/>
      <c r="G24" s="43"/>
      <c r="H24" s="43"/>
      <c r="I24" s="43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4.25">
      <c r="A25" s="45"/>
      <c r="B25" s="214"/>
      <c r="C25" s="46" t="s">
        <v>60</v>
      </c>
      <c r="D25" s="142"/>
      <c r="E25" s="142"/>
      <c r="F25" s="142"/>
      <c r="G25" s="51">
        <v>85311741</v>
      </c>
      <c r="H25" s="51">
        <v>86807443</v>
      </c>
      <c r="I25" s="51">
        <v>88331403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1:24" ht="14.25">
      <c r="A26" s="45"/>
      <c r="B26" s="214"/>
      <c r="C26" s="46" t="s">
        <v>61</v>
      </c>
      <c r="D26" s="145"/>
      <c r="E26" s="145"/>
      <c r="F26" s="145"/>
      <c r="G26" s="50">
        <f>942000+41049541</f>
        <v>41991541</v>
      </c>
      <c r="H26" s="50">
        <f>952000+41664834</f>
        <v>42616834</v>
      </c>
      <c r="I26" s="50">
        <f>962000+42289356</f>
        <v>43251356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ht="14.25">
      <c r="A27" s="45"/>
      <c r="B27" s="214"/>
      <c r="C27" s="46" t="s">
        <v>134</v>
      </c>
      <c r="D27" s="150"/>
      <c r="E27" s="150"/>
      <c r="F27" s="150"/>
      <c r="G27" s="54">
        <f>'[1]Przedsięwzięcia'!Q10</f>
        <v>25057037</v>
      </c>
      <c r="H27" s="54">
        <f>'[1]Przedsięwzięcia'!R10</f>
        <v>25432893</v>
      </c>
      <c r="I27" s="54">
        <f>'[1]Przedsięwzięcia'!S10</f>
        <v>25814386</v>
      </c>
      <c r="J27" s="55">
        <f>'[2]Przedsięwzięcia'!T10</f>
        <v>0</v>
      </c>
      <c r="K27" s="55">
        <f>'[2]Przedsięwzięcia'!U10</f>
        <v>0</v>
      </c>
      <c r="L27" s="55">
        <f>'[2]Przedsięwzięcia'!V10</f>
        <v>0</v>
      </c>
      <c r="M27" s="55">
        <f>'[2]Przedsięwzięcia'!W10</f>
        <v>0</v>
      </c>
      <c r="N27" s="55">
        <f>'[2]Przedsięwzięcia'!X10</f>
        <v>0</v>
      </c>
      <c r="O27" s="55">
        <f>'[2]Przedsięwzięcia'!Y10</f>
        <v>0</v>
      </c>
      <c r="P27" s="55">
        <f>'[2]Przedsięwzięcia'!Z10</f>
        <v>0</v>
      </c>
      <c r="Q27" s="55">
        <f>'[2]Przedsięwzięcia'!AA10</f>
        <v>0</v>
      </c>
      <c r="R27" s="55">
        <f>'[2]Przedsięwzięcia'!AB10</f>
        <v>0</v>
      </c>
      <c r="S27" s="55">
        <f>'[2]Przedsięwzięcia'!AC10</f>
        <v>0</v>
      </c>
      <c r="T27" s="55">
        <f>'[2]Przedsięwzięcia'!AD10</f>
        <v>0</v>
      </c>
      <c r="U27" s="55">
        <f>'[2]Przedsięwzięcia'!AE10</f>
        <v>0</v>
      </c>
      <c r="V27" s="55">
        <f>'[2]Przedsięwzięcia'!AF10</f>
        <v>0</v>
      </c>
      <c r="W27" s="55">
        <f>'[2]Przedsięwzięcia'!AG10</f>
        <v>0</v>
      </c>
      <c r="X27" s="55">
        <f>'[2]Przedsięwzięcia'!AH10</f>
        <v>0</v>
      </c>
    </row>
    <row r="28" spans="1:24" ht="14.25">
      <c r="A28" s="37" t="s">
        <v>51</v>
      </c>
      <c r="B28" s="38"/>
      <c r="C28" s="71" t="s">
        <v>52</v>
      </c>
      <c r="D28" s="141"/>
      <c r="E28" s="141"/>
      <c r="F28" s="141"/>
      <c r="G28" s="40">
        <f>91937095.39+393635.57</f>
        <v>92330730.96</v>
      </c>
      <c r="H28" s="40">
        <f>94889844.97+348095.79</f>
        <v>95237940.76</v>
      </c>
      <c r="I28" s="42">
        <f>97916396.75+302556.5</f>
        <v>98218953.25</v>
      </c>
      <c r="J28" s="41">
        <v>100932887</v>
      </c>
      <c r="K28" s="41">
        <v>104147629</v>
      </c>
      <c r="L28" s="41">
        <v>107423629</v>
      </c>
      <c r="M28" s="41">
        <v>110787320</v>
      </c>
      <c r="N28" s="41">
        <v>114226707</v>
      </c>
      <c r="O28" s="41">
        <v>117793540</v>
      </c>
      <c r="P28" s="41">
        <v>121444424</v>
      </c>
      <c r="Q28" s="41">
        <v>125199730</v>
      </c>
      <c r="R28" s="41">
        <v>129055083</v>
      </c>
      <c r="S28" s="41">
        <v>133042590</v>
      </c>
      <c r="T28" s="41">
        <v>139569858</v>
      </c>
      <c r="U28" s="41">
        <v>143639284</v>
      </c>
      <c r="V28" s="41">
        <v>147835803</v>
      </c>
      <c r="W28" s="41">
        <v>152174663</v>
      </c>
      <c r="X28" s="41">
        <v>160390645</v>
      </c>
    </row>
    <row r="29" spans="1:24" ht="18" customHeight="1">
      <c r="A29" s="45"/>
      <c r="B29" s="215" t="s">
        <v>53</v>
      </c>
      <c r="C29" s="201" t="s">
        <v>147</v>
      </c>
      <c r="D29" s="150"/>
      <c r="E29" s="150"/>
      <c r="F29" s="150"/>
      <c r="G29" s="54">
        <f>'[3]Przedsięwzięcia'!Q15</f>
        <v>0</v>
      </c>
      <c r="H29" s="54">
        <f>'[3]Przedsięwzięcia'!R15</f>
        <v>0</v>
      </c>
      <c r="I29" s="54">
        <f>'[3]Przedsięwzięcia'!S15</f>
        <v>0</v>
      </c>
      <c r="J29" s="55">
        <f>'[2]Przedsięwzięcia'!T15</f>
        <v>0</v>
      </c>
      <c r="K29" s="55">
        <f>'[2]Przedsięwzięcia'!U15</f>
        <v>0</v>
      </c>
      <c r="L29" s="55">
        <f>'[2]Przedsięwzięcia'!V15</f>
        <v>0</v>
      </c>
      <c r="M29" s="55">
        <f>'[2]Przedsięwzięcia'!W15</f>
        <v>0</v>
      </c>
      <c r="N29" s="55">
        <f>'[2]Przedsięwzięcia'!X15</f>
        <v>0</v>
      </c>
      <c r="O29" s="55">
        <f>'[2]Przedsięwzięcia'!Y15</f>
        <v>0</v>
      </c>
      <c r="P29" s="55">
        <f>'[2]Przedsięwzięcia'!Z15</f>
        <v>0</v>
      </c>
      <c r="Q29" s="55">
        <f>'[2]Przedsięwzięcia'!AA15</f>
        <v>0</v>
      </c>
      <c r="R29" s="55">
        <f>'[2]Przedsięwzięcia'!AB15</f>
        <v>0</v>
      </c>
      <c r="S29" s="55">
        <f>'[2]Przedsięwzięcia'!AC15</f>
        <v>0</v>
      </c>
      <c r="T29" s="55">
        <f>'[2]Przedsięwzięcia'!AD15</f>
        <v>0</v>
      </c>
      <c r="U29" s="55">
        <f>'[2]Przedsięwzięcia'!AE15</f>
        <v>0</v>
      </c>
      <c r="V29" s="55">
        <f>'[2]Przedsięwzięcia'!AF15</f>
        <v>0</v>
      </c>
      <c r="W29" s="55">
        <f>'[2]Przedsięwzięcia'!AG15</f>
        <v>0</v>
      </c>
      <c r="X29" s="55">
        <f>'[2]Przedsięwzięcia'!AH15</f>
        <v>0</v>
      </c>
    </row>
    <row r="30" spans="1:24" ht="18" customHeight="1">
      <c r="A30" s="45"/>
      <c r="B30" s="215"/>
      <c r="C30" s="59" t="s">
        <v>135</v>
      </c>
      <c r="D30" s="150"/>
      <c r="E30" s="150"/>
      <c r="F30" s="150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ht="14.25">
      <c r="A31" s="45"/>
      <c r="B31" s="216"/>
      <c r="C31" s="59" t="s">
        <v>143</v>
      </c>
      <c r="D31" s="150"/>
      <c r="E31" s="150"/>
      <c r="F31" s="150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ht="14.25">
      <c r="A32" s="45"/>
      <c r="B32" s="216"/>
      <c r="C32" s="200" t="s">
        <v>144</v>
      </c>
      <c r="D32" s="150"/>
      <c r="E32" s="150"/>
      <c r="F32" s="150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ht="12.75" customHeight="1">
      <c r="A33" s="47" t="s">
        <v>62</v>
      </c>
      <c r="B33" s="205" t="s">
        <v>63</v>
      </c>
      <c r="C33" s="206"/>
      <c r="D33" s="143"/>
      <c r="E33" s="143"/>
      <c r="F33" s="143"/>
      <c r="G33" s="48">
        <f aca="true" t="shared" si="2" ref="G33:X33">G34+G38+G39+G40</f>
        <v>0</v>
      </c>
      <c r="H33" s="48">
        <f t="shared" si="2"/>
        <v>0</v>
      </c>
      <c r="I33" s="48">
        <f t="shared" si="2"/>
        <v>0</v>
      </c>
      <c r="J33" s="49">
        <f t="shared" si="2"/>
        <v>0</v>
      </c>
      <c r="K33" s="49">
        <f t="shared" si="2"/>
        <v>0</v>
      </c>
      <c r="L33" s="49">
        <f t="shared" si="2"/>
        <v>0</v>
      </c>
      <c r="M33" s="49">
        <f t="shared" si="2"/>
        <v>0</v>
      </c>
      <c r="N33" s="49">
        <f t="shared" si="2"/>
        <v>0</v>
      </c>
      <c r="O33" s="49">
        <f t="shared" si="2"/>
        <v>0</v>
      </c>
      <c r="P33" s="49">
        <f t="shared" si="2"/>
        <v>0</v>
      </c>
      <c r="Q33" s="49">
        <f t="shared" si="2"/>
        <v>0</v>
      </c>
      <c r="R33" s="49">
        <f t="shared" si="2"/>
        <v>0</v>
      </c>
      <c r="S33" s="49">
        <f t="shared" si="2"/>
        <v>0</v>
      </c>
      <c r="T33" s="49">
        <f t="shared" si="2"/>
        <v>0</v>
      </c>
      <c r="U33" s="49">
        <f t="shared" si="2"/>
        <v>0</v>
      </c>
      <c r="V33" s="49">
        <f t="shared" si="2"/>
        <v>0</v>
      </c>
      <c r="W33" s="49">
        <f t="shared" si="2"/>
        <v>0</v>
      </c>
      <c r="X33" s="49">
        <f t="shared" si="2"/>
        <v>0</v>
      </c>
    </row>
    <row r="34" spans="1:24" ht="14.25">
      <c r="A34" s="37" t="s">
        <v>49</v>
      </c>
      <c r="B34" s="38"/>
      <c r="C34" s="39" t="s">
        <v>64</v>
      </c>
      <c r="D34" s="151"/>
      <c r="E34" s="185"/>
      <c r="F34" s="199"/>
      <c r="G34" s="56">
        <f aca="true" t="shared" si="3" ref="G34:X34">G35+G36+G37</f>
        <v>0</v>
      </c>
      <c r="H34" s="56">
        <f t="shared" si="3"/>
        <v>0</v>
      </c>
      <c r="I34" s="56">
        <f t="shared" si="3"/>
        <v>0</v>
      </c>
      <c r="J34" s="57">
        <f t="shared" si="3"/>
        <v>0</v>
      </c>
      <c r="K34" s="57">
        <f t="shared" si="3"/>
        <v>0</v>
      </c>
      <c r="L34" s="57">
        <f t="shared" si="3"/>
        <v>0</v>
      </c>
      <c r="M34" s="57">
        <f t="shared" si="3"/>
        <v>0</v>
      </c>
      <c r="N34" s="57">
        <f t="shared" si="3"/>
        <v>0</v>
      </c>
      <c r="O34" s="57">
        <f t="shared" si="3"/>
        <v>0</v>
      </c>
      <c r="P34" s="57">
        <f t="shared" si="3"/>
        <v>0</v>
      </c>
      <c r="Q34" s="57">
        <f t="shared" si="3"/>
        <v>0</v>
      </c>
      <c r="R34" s="57">
        <f t="shared" si="3"/>
        <v>0</v>
      </c>
      <c r="S34" s="57">
        <f t="shared" si="3"/>
        <v>0</v>
      </c>
      <c r="T34" s="57">
        <f t="shared" si="3"/>
        <v>0</v>
      </c>
      <c r="U34" s="57">
        <f t="shared" si="3"/>
        <v>0</v>
      </c>
      <c r="V34" s="57">
        <f t="shared" si="3"/>
        <v>0</v>
      </c>
      <c r="W34" s="57">
        <f t="shared" si="3"/>
        <v>0</v>
      </c>
      <c r="X34" s="57">
        <f t="shared" si="3"/>
        <v>0</v>
      </c>
    </row>
    <row r="35" spans="1:24" ht="12.75" customHeight="1">
      <c r="A35" s="45"/>
      <c r="B35" s="207" t="s">
        <v>53</v>
      </c>
      <c r="C35" s="46" t="s">
        <v>65</v>
      </c>
      <c r="D35" s="195"/>
      <c r="E35" s="186"/>
      <c r="F35" s="195"/>
      <c r="G35" s="43"/>
      <c r="H35" s="43"/>
      <c r="I35" s="43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4.25">
      <c r="A36" s="45"/>
      <c r="B36" s="208"/>
      <c r="C36" s="46" t="s">
        <v>66</v>
      </c>
      <c r="D36" s="195"/>
      <c r="E36" s="186"/>
      <c r="F36" s="195"/>
      <c r="G36" s="43"/>
      <c r="H36" s="43"/>
      <c r="I36" s="43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4.25">
      <c r="A37" s="45"/>
      <c r="B37" s="209"/>
      <c r="C37" s="46" t="s">
        <v>67</v>
      </c>
      <c r="D37" s="195"/>
      <c r="E37" s="186"/>
      <c r="F37" s="195"/>
      <c r="G37" s="43"/>
      <c r="H37" s="43"/>
      <c r="I37" s="43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4.25">
      <c r="A38" s="37" t="s">
        <v>51</v>
      </c>
      <c r="B38" s="38"/>
      <c r="C38" s="39" t="s">
        <v>68</v>
      </c>
      <c r="D38" s="196"/>
      <c r="E38" s="141"/>
      <c r="F38" s="141"/>
      <c r="G38" s="40"/>
      <c r="H38" s="40"/>
      <c r="I38" s="40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 ht="14.25">
      <c r="A39" s="37" t="s">
        <v>69</v>
      </c>
      <c r="B39" s="38"/>
      <c r="C39" s="39" t="s">
        <v>70</v>
      </c>
      <c r="D39" s="196"/>
      <c r="E39" s="196"/>
      <c r="F39" s="196"/>
      <c r="G39" s="40"/>
      <c r="H39" s="40"/>
      <c r="I39" s="40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1:24" ht="14.25">
      <c r="A40" s="37" t="s">
        <v>71</v>
      </c>
      <c r="B40" s="38"/>
      <c r="C40" s="39" t="s">
        <v>72</v>
      </c>
      <c r="D40" s="196"/>
      <c r="E40" s="141"/>
      <c r="F40" s="141"/>
      <c r="G40" s="40"/>
      <c r="H40" s="40"/>
      <c r="I40" s="40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4" ht="12.75" customHeight="1">
      <c r="A41" s="47" t="s">
        <v>73</v>
      </c>
      <c r="B41" s="205" t="s">
        <v>74</v>
      </c>
      <c r="C41" s="206"/>
      <c r="D41" s="143"/>
      <c r="E41" s="143"/>
      <c r="F41" s="143"/>
      <c r="G41" s="48">
        <f aca="true" t="shared" si="4" ref="G41:X41">G42+G46+G47</f>
        <v>9315720</v>
      </c>
      <c r="H41" s="48">
        <f t="shared" si="4"/>
        <v>9315720</v>
      </c>
      <c r="I41" s="48">
        <f t="shared" si="4"/>
        <v>9315720</v>
      </c>
      <c r="J41" s="49">
        <f t="shared" si="4"/>
        <v>10192284</v>
      </c>
      <c r="K41" s="49">
        <f t="shared" si="4"/>
        <v>10192284</v>
      </c>
      <c r="L41" s="49">
        <f t="shared" si="4"/>
        <v>10192284</v>
      </c>
      <c r="M41" s="49">
        <f t="shared" si="4"/>
        <v>10192284</v>
      </c>
      <c r="N41" s="49">
        <f t="shared" si="4"/>
        <v>10192284</v>
      </c>
      <c r="O41" s="49">
        <f t="shared" si="4"/>
        <v>10192284</v>
      </c>
      <c r="P41" s="49">
        <f t="shared" si="4"/>
        <v>10192284</v>
      </c>
      <c r="Q41" s="49">
        <f t="shared" si="4"/>
        <v>10192284</v>
      </c>
      <c r="R41" s="49">
        <f t="shared" si="4"/>
        <v>10192284</v>
      </c>
      <c r="S41" s="49">
        <f t="shared" si="4"/>
        <v>10192284</v>
      </c>
      <c r="T41" s="49">
        <f t="shared" si="4"/>
        <v>7692288</v>
      </c>
      <c r="U41" s="49">
        <f t="shared" si="4"/>
        <v>7692288</v>
      </c>
      <c r="V41" s="49">
        <f t="shared" si="4"/>
        <v>7692288</v>
      </c>
      <c r="W41" s="49">
        <f t="shared" si="4"/>
        <v>7692288</v>
      </c>
      <c r="X41" s="49">
        <f t="shared" si="4"/>
        <v>3846144</v>
      </c>
    </row>
    <row r="42" spans="1:24" ht="14.25">
      <c r="A42" s="37" t="s">
        <v>49</v>
      </c>
      <c r="B42" s="38"/>
      <c r="C42" s="39" t="s">
        <v>75</v>
      </c>
      <c r="D42" s="151"/>
      <c r="E42" s="151"/>
      <c r="F42" s="151"/>
      <c r="G42" s="56">
        <f aca="true" t="shared" si="5" ref="G42:X42">G43+G44+G45</f>
        <v>9315720</v>
      </c>
      <c r="H42" s="56">
        <f t="shared" si="5"/>
        <v>9315720</v>
      </c>
      <c r="I42" s="56">
        <f t="shared" si="5"/>
        <v>9315720</v>
      </c>
      <c r="J42" s="57">
        <f t="shared" si="5"/>
        <v>10192284</v>
      </c>
      <c r="K42" s="57">
        <f t="shared" si="5"/>
        <v>10192284</v>
      </c>
      <c r="L42" s="57">
        <f t="shared" si="5"/>
        <v>10192284</v>
      </c>
      <c r="M42" s="57">
        <f t="shared" si="5"/>
        <v>10192284</v>
      </c>
      <c r="N42" s="57">
        <f t="shared" si="5"/>
        <v>10192284</v>
      </c>
      <c r="O42" s="57">
        <f t="shared" si="5"/>
        <v>10192284</v>
      </c>
      <c r="P42" s="57">
        <f t="shared" si="5"/>
        <v>10192284</v>
      </c>
      <c r="Q42" s="57">
        <f t="shared" si="5"/>
        <v>10192284</v>
      </c>
      <c r="R42" s="57">
        <f t="shared" si="5"/>
        <v>10192284</v>
      </c>
      <c r="S42" s="57">
        <f t="shared" si="5"/>
        <v>10192284</v>
      </c>
      <c r="T42" s="57">
        <f t="shared" si="5"/>
        <v>7692288</v>
      </c>
      <c r="U42" s="57">
        <f t="shared" si="5"/>
        <v>7692288</v>
      </c>
      <c r="V42" s="57">
        <f t="shared" si="5"/>
        <v>7692288</v>
      </c>
      <c r="W42" s="57">
        <f t="shared" si="5"/>
        <v>7692288</v>
      </c>
      <c r="X42" s="57">
        <f t="shared" si="5"/>
        <v>3846144</v>
      </c>
    </row>
    <row r="43" spans="1:24" ht="12.75" customHeight="1">
      <c r="A43" s="45"/>
      <c r="B43" s="207" t="s">
        <v>53</v>
      </c>
      <c r="C43" s="46" t="s">
        <v>65</v>
      </c>
      <c r="D43" s="144"/>
      <c r="E43" s="144"/>
      <c r="F43" s="144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4.25">
      <c r="A44" s="45"/>
      <c r="B44" s="208"/>
      <c r="C44" s="46" t="s">
        <v>66</v>
      </c>
      <c r="D44" s="144"/>
      <c r="E44" s="144"/>
      <c r="F44" s="144"/>
      <c r="G44" s="43">
        <f>10061052-745332</f>
        <v>9315720</v>
      </c>
      <c r="H44" s="43">
        <f>10061052-745332</f>
        <v>9315720</v>
      </c>
      <c r="I44" s="43">
        <f>10061052-745332</f>
        <v>9315720</v>
      </c>
      <c r="J44" s="44">
        <v>10192284</v>
      </c>
      <c r="K44" s="44">
        <v>10192284</v>
      </c>
      <c r="L44" s="44">
        <v>10192284</v>
      </c>
      <c r="M44" s="44">
        <v>10192284</v>
      </c>
      <c r="N44" s="44">
        <v>10192284</v>
      </c>
      <c r="O44" s="44">
        <v>10192284</v>
      </c>
      <c r="P44" s="44">
        <v>10192284</v>
      </c>
      <c r="Q44" s="44">
        <v>10192284</v>
      </c>
      <c r="R44" s="44">
        <v>10192284</v>
      </c>
      <c r="S44" s="44">
        <v>10192284</v>
      </c>
      <c r="T44" s="44">
        <v>7692288</v>
      </c>
      <c r="U44" s="44">
        <v>7692288</v>
      </c>
      <c r="V44" s="44">
        <v>7692288</v>
      </c>
      <c r="W44" s="44">
        <v>7692288</v>
      </c>
      <c r="X44" s="44">
        <v>3846144</v>
      </c>
    </row>
    <row r="45" spans="1:24" ht="14.25">
      <c r="A45" s="45"/>
      <c r="B45" s="209"/>
      <c r="C45" s="46" t="s">
        <v>76</v>
      </c>
      <c r="D45" s="144"/>
      <c r="E45" s="144"/>
      <c r="F45" s="144"/>
      <c r="G45" s="43"/>
      <c r="H45" s="43"/>
      <c r="I45" s="43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14.25">
      <c r="A46" s="37" t="s">
        <v>51</v>
      </c>
      <c r="B46" s="38"/>
      <c r="C46" s="39" t="s">
        <v>77</v>
      </c>
      <c r="D46" s="196"/>
      <c r="E46" s="196"/>
      <c r="F46" s="196"/>
      <c r="G46" s="40"/>
      <c r="H46" s="40"/>
      <c r="I46" s="40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4" ht="14.25">
      <c r="A47" s="37" t="s">
        <v>69</v>
      </c>
      <c r="B47" s="38"/>
      <c r="C47" s="39" t="s">
        <v>136</v>
      </c>
      <c r="D47" s="196"/>
      <c r="E47" s="141"/>
      <c r="F47" s="141"/>
      <c r="G47" s="40"/>
      <c r="H47" s="40"/>
      <c r="I47" s="40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1:24" ht="12.75" customHeight="1">
      <c r="A48" s="47" t="s">
        <v>78</v>
      </c>
      <c r="B48" s="205" t="s">
        <v>79</v>
      </c>
      <c r="C48" s="206"/>
      <c r="D48" s="171"/>
      <c r="E48" s="146"/>
      <c r="F48" s="146"/>
      <c r="G48" s="48">
        <f aca="true" t="shared" si="6" ref="G48:X48">G9-G19</f>
        <v>9315720</v>
      </c>
      <c r="H48" s="48">
        <f t="shared" si="6"/>
        <v>9315720</v>
      </c>
      <c r="I48" s="48">
        <f t="shared" si="6"/>
        <v>9315720</v>
      </c>
      <c r="J48" s="49">
        <f t="shared" si="6"/>
        <v>10192284</v>
      </c>
      <c r="K48" s="49">
        <f t="shared" si="6"/>
        <v>10192284</v>
      </c>
      <c r="L48" s="49">
        <f t="shared" si="6"/>
        <v>10192285</v>
      </c>
      <c r="M48" s="49">
        <f t="shared" si="6"/>
        <v>10192285</v>
      </c>
      <c r="N48" s="49">
        <f t="shared" si="6"/>
        <v>10192284</v>
      </c>
      <c r="O48" s="49">
        <f t="shared" si="6"/>
        <v>10192283</v>
      </c>
      <c r="P48" s="49">
        <f t="shared" si="6"/>
        <v>10192284</v>
      </c>
      <c r="Q48" s="49">
        <f t="shared" si="6"/>
        <v>10192284</v>
      </c>
      <c r="R48" s="49">
        <f t="shared" si="6"/>
        <v>10192284</v>
      </c>
      <c r="S48" s="49">
        <f t="shared" si="6"/>
        <v>10192284</v>
      </c>
      <c r="T48" s="49">
        <f t="shared" si="6"/>
        <v>7692288</v>
      </c>
      <c r="U48" s="49">
        <f t="shared" si="6"/>
        <v>7692288</v>
      </c>
      <c r="V48" s="49">
        <f t="shared" si="6"/>
        <v>7692288</v>
      </c>
      <c r="W48" s="49">
        <f t="shared" si="6"/>
        <v>7692288</v>
      </c>
      <c r="X48" s="49">
        <f t="shared" si="6"/>
        <v>3846144</v>
      </c>
    </row>
    <row r="49" spans="1:24" ht="12.75" customHeight="1">
      <c r="A49" s="47" t="s">
        <v>80</v>
      </c>
      <c r="B49" s="205" t="s">
        <v>81</v>
      </c>
      <c r="C49" s="206"/>
      <c r="D49" s="171"/>
      <c r="E49" s="143"/>
      <c r="F49" s="143"/>
      <c r="G49" s="48">
        <f aca="true" t="shared" si="7" ref="G49:X49">G50+G51+G52+G53+G54+G55</f>
        <v>0</v>
      </c>
      <c r="H49" s="48">
        <f t="shared" si="7"/>
        <v>0</v>
      </c>
      <c r="I49" s="48">
        <f t="shared" si="7"/>
        <v>0</v>
      </c>
      <c r="J49" s="49">
        <f t="shared" si="7"/>
        <v>0</v>
      </c>
      <c r="K49" s="49">
        <f t="shared" si="7"/>
        <v>0</v>
      </c>
      <c r="L49" s="49">
        <f t="shared" si="7"/>
        <v>0</v>
      </c>
      <c r="M49" s="49">
        <f t="shared" si="7"/>
        <v>0</v>
      </c>
      <c r="N49" s="49">
        <f t="shared" si="7"/>
        <v>0</v>
      </c>
      <c r="O49" s="49">
        <f t="shared" si="7"/>
        <v>0</v>
      </c>
      <c r="P49" s="49">
        <f t="shared" si="7"/>
        <v>0</v>
      </c>
      <c r="Q49" s="49">
        <f t="shared" si="7"/>
        <v>0</v>
      </c>
      <c r="R49" s="49">
        <f t="shared" si="7"/>
        <v>0</v>
      </c>
      <c r="S49" s="49">
        <f t="shared" si="7"/>
        <v>0</v>
      </c>
      <c r="T49" s="49">
        <f t="shared" si="7"/>
        <v>0</v>
      </c>
      <c r="U49" s="49">
        <f t="shared" si="7"/>
        <v>0</v>
      </c>
      <c r="V49" s="49">
        <f t="shared" si="7"/>
        <v>0</v>
      </c>
      <c r="W49" s="49">
        <f t="shared" si="7"/>
        <v>0</v>
      </c>
      <c r="X49" s="49">
        <f t="shared" si="7"/>
        <v>0</v>
      </c>
    </row>
    <row r="50" spans="1:24" ht="14.25">
      <c r="A50" s="45"/>
      <c r="B50" s="58"/>
      <c r="C50" s="39" t="s">
        <v>65</v>
      </c>
      <c r="D50" s="170"/>
      <c r="E50" s="187"/>
      <c r="F50" s="150"/>
      <c r="G50" s="54">
        <f aca="true" t="shared" si="8" ref="G50:X50">IF(G48&lt;0,IF(G35&gt;(-G48),(-G48),G35),0)</f>
        <v>0</v>
      </c>
      <c r="H50" s="54">
        <f t="shared" si="8"/>
        <v>0</v>
      </c>
      <c r="I50" s="54">
        <f t="shared" si="8"/>
        <v>0</v>
      </c>
      <c r="J50" s="55">
        <f t="shared" si="8"/>
        <v>0</v>
      </c>
      <c r="K50" s="55">
        <f t="shared" si="8"/>
        <v>0</v>
      </c>
      <c r="L50" s="55">
        <f t="shared" si="8"/>
        <v>0</v>
      </c>
      <c r="M50" s="55">
        <f t="shared" si="8"/>
        <v>0</v>
      </c>
      <c r="N50" s="55">
        <f t="shared" si="8"/>
        <v>0</v>
      </c>
      <c r="O50" s="55">
        <f t="shared" si="8"/>
        <v>0</v>
      </c>
      <c r="P50" s="55">
        <f t="shared" si="8"/>
        <v>0</v>
      </c>
      <c r="Q50" s="55">
        <f t="shared" si="8"/>
        <v>0</v>
      </c>
      <c r="R50" s="55">
        <f t="shared" si="8"/>
        <v>0</v>
      </c>
      <c r="S50" s="55">
        <f t="shared" si="8"/>
        <v>0</v>
      </c>
      <c r="T50" s="55">
        <f t="shared" si="8"/>
        <v>0</v>
      </c>
      <c r="U50" s="55">
        <f t="shared" si="8"/>
        <v>0</v>
      </c>
      <c r="V50" s="55">
        <f t="shared" si="8"/>
        <v>0</v>
      </c>
      <c r="W50" s="55">
        <f t="shared" si="8"/>
        <v>0</v>
      </c>
      <c r="X50" s="55">
        <f t="shared" si="8"/>
        <v>0</v>
      </c>
    </row>
    <row r="51" spans="1:24" ht="14.25">
      <c r="A51" s="45"/>
      <c r="B51" s="58"/>
      <c r="C51" s="39" t="s">
        <v>66</v>
      </c>
      <c r="D51" s="170"/>
      <c r="E51" s="187"/>
      <c r="F51" s="150"/>
      <c r="G51" s="54">
        <f aca="true" t="shared" si="9" ref="G51:X51">IF((G50+G48)&lt;0,IF(G36&gt;(-G48-G50),(-G48-G50),G36),0)</f>
        <v>0</v>
      </c>
      <c r="H51" s="54">
        <f t="shared" si="9"/>
        <v>0</v>
      </c>
      <c r="I51" s="54">
        <f t="shared" si="9"/>
        <v>0</v>
      </c>
      <c r="J51" s="55">
        <f t="shared" si="9"/>
        <v>0</v>
      </c>
      <c r="K51" s="55">
        <f t="shared" si="9"/>
        <v>0</v>
      </c>
      <c r="L51" s="55">
        <f t="shared" si="9"/>
        <v>0</v>
      </c>
      <c r="M51" s="55">
        <f t="shared" si="9"/>
        <v>0</v>
      </c>
      <c r="N51" s="55">
        <f t="shared" si="9"/>
        <v>0</v>
      </c>
      <c r="O51" s="55">
        <f t="shared" si="9"/>
        <v>0</v>
      </c>
      <c r="P51" s="55">
        <f t="shared" si="9"/>
        <v>0</v>
      </c>
      <c r="Q51" s="55">
        <f t="shared" si="9"/>
        <v>0</v>
      </c>
      <c r="R51" s="55">
        <f t="shared" si="9"/>
        <v>0</v>
      </c>
      <c r="S51" s="55">
        <f t="shared" si="9"/>
        <v>0</v>
      </c>
      <c r="T51" s="55">
        <f t="shared" si="9"/>
        <v>0</v>
      </c>
      <c r="U51" s="55">
        <f t="shared" si="9"/>
        <v>0</v>
      </c>
      <c r="V51" s="55">
        <f t="shared" si="9"/>
        <v>0</v>
      </c>
      <c r="W51" s="55">
        <f t="shared" si="9"/>
        <v>0</v>
      </c>
      <c r="X51" s="55">
        <f t="shared" si="9"/>
        <v>0</v>
      </c>
    </row>
    <row r="52" spans="1:24" ht="14.25">
      <c r="A52" s="45"/>
      <c r="B52" s="58"/>
      <c r="C52" s="39" t="s">
        <v>67</v>
      </c>
      <c r="D52" s="170"/>
      <c r="E52" s="187"/>
      <c r="F52" s="150"/>
      <c r="G52" s="54">
        <f aca="true" t="shared" si="10" ref="G52:X52">IF((G50+G48+G51)&lt;0,IF(G37&gt;(-G48-G50-G51),(-G48-G50-G51),G37),0)</f>
        <v>0</v>
      </c>
      <c r="H52" s="54">
        <f t="shared" si="10"/>
        <v>0</v>
      </c>
      <c r="I52" s="54">
        <f t="shared" si="10"/>
        <v>0</v>
      </c>
      <c r="J52" s="55">
        <f t="shared" si="10"/>
        <v>0</v>
      </c>
      <c r="K52" s="55">
        <f t="shared" si="10"/>
        <v>0</v>
      </c>
      <c r="L52" s="55">
        <f t="shared" si="10"/>
        <v>0</v>
      </c>
      <c r="M52" s="55">
        <f t="shared" si="10"/>
        <v>0</v>
      </c>
      <c r="N52" s="55">
        <f t="shared" si="10"/>
        <v>0</v>
      </c>
      <c r="O52" s="55">
        <f t="shared" si="10"/>
        <v>0</v>
      </c>
      <c r="P52" s="55">
        <f t="shared" si="10"/>
        <v>0</v>
      </c>
      <c r="Q52" s="55">
        <f t="shared" si="10"/>
        <v>0</v>
      </c>
      <c r="R52" s="55">
        <f t="shared" si="10"/>
        <v>0</v>
      </c>
      <c r="S52" s="55">
        <f t="shared" si="10"/>
        <v>0</v>
      </c>
      <c r="T52" s="55">
        <f t="shared" si="10"/>
        <v>0</v>
      </c>
      <c r="U52" s="55">
        <f t="shared" si="10"/>
        <v>0</v>
      </c>
      <c r="V52" s="55">
        <f t="shared" si="10"/>
        <v>0</v>
      </c>
      <c r="W52" s="55">
        <f t="shared" si="10"/>
        <v>0</v>
      </c>
      <c r="X52" s="55">
        <f t="shared" si="10"/>
        <v>0</v>
      </c>
    </row>
    <row r="53" spans="1:24" ht="14.25">
      <c r="A53" s="45"/>
      <c r="B53" s="58"/>
      <c r="C53" s="39" t="s">
        <v>68</v>
      </c>
      <c r="D53" s="170"/>
      <c r="E53" s="187"/>
      <c r="F53" s="150"/>
      <c r="G53" s="54">
        <f aca="true" t="shared" si="11" ref="G53:X53">IF((G50+G48+G51+G52)&lt;0,IF(G38&gt;(-G48-G50-G51-G52),(-G48-G50-G51-G52),G38),0)</f>
        <v>0</v>
      </c>
      <c r="H53" s="54">
        <f t="shared" si="11"/>
        <v>0</v>
      </c>
      <c r="I53" s="54">
        <f t="shared" si="11"/>
        <v>0</v>
      </c>
      <c r="J53" s="55">
        <f t="shared" si="11"/>
        <v>0</v>
      </c>
      <c r="K53" s="55">
        <f t="shared" si="11"/>
        <v>0</v>
      </c>
      <c r="L53" s="55">
        <f t="shared" si="11"/>
        <v>0</v>
      </c>
      <c r="M53" s="55">
        <f t="shared" si="11"/>
        <v>0</v>
      </c>
      <c r="N53" s="55">
        <f t="shared" si="11"/>
        <v>0</v>
      </c>
      <c r="O53" s="55">
        <f t="shared" si="11"/>
        <v>0</v>
      </c>
      <c r="P53" s="55">
        <f t="shared" si="11"/>
        <v>0</v>
      </c>
      <c r="Q53" s="55">
        <f t="shared" si="11"/>
        <v>0</v>
      </c>
      <c r="R53" s="55">
        <f t="shared" si="11"/>
        <v>0</v>
      </c>
      <c r="S53" s="55">
        <f t="shared" si="11"/>
        <v>0</v>
      </c>
      <c r="T53" s="55">
        <f t="shared" si="11"/>
        <v>0</v>
      </c>
      <c r="U53" s="55">
        <f t="shared" si="11"/>
        <v>0</v>
      </c>
      <c r="V53" s="55">
        <f t="shared" si="11"/>
        <v>0</v>
      </c>
      <c r="W53" s="55">
        <f t="shared" si="11"/>
        <v>0</v>
      </c>
      <c r="X53" s="55">
        <f t="shared" si="11"/>
        <v>0</v>
      </c>
    </row>
    <row r="54" spans="1:24" ht="14.25">
      <c r="A54" s="45"/>
      <c r="B54" s="58"/>
      <c r="C54" s="39" t="s">
        <v>145</v>
      </c>
      <c r="D54" s="170"/>
      <c r="E54" s="187"/>
      <c r="F54" s="150"/>
      <c r="G54" s="54">
        <f aca="true" t="shared" si="12" ref="G54:X54">IF((G50+G48+G51+G52+G53)&lt;0,IF(G39&gt;(-G48-G50-G51-G52-G53),(-G48-G50-G51-G52-G53),G39),0)</f>
        <v>0</v>
      </c>
      <c r="H54" s="54">
        <f t="shared" si="12"/>
        <v>0</v>
      </c>
      <c r="I54" s="54">
        <f t="shared" si="12"/>
        <v>0</v>
      </c>
      <c r="J54" s="55">
        <f t="shared" si="12"/>
        <v>0</v>
      </c>
      <c r="K54" s="55">
        <f t="shared" si="12"/>
        <v>0</v>
      </c>
      <c r="L54" s="55">
        <f t="shared" si="12"/>
        <v>0</v>
      </c>
      <c r="M54" s="55">
        <f t="shared" si="12"/>
        <v>0</v>
      </c>
      <c r="N54" s="55">
        <f t="shared" si="12"/>
        <v>0</v>
      </c>
      <c r="O54" s="55">
        <f t="shared" si="12"/>
        <v>0</v>
      </c>
      <c r="P54" s="55">
        <f t="shared" si="12"/>
        <v>0</v>
      </c>
      <c r="Q54" s="55">
        <f t="shared" si="12"/>
        <v>0</v>
      </c>
      <c r="R54" s="55">
        <f t="shared" si="12"/>
        <v>0</v>
      </c>
      <c r="S54" s="55">
        <f t="shared" si="12"/>
        <v>0</v>
      </c>
      <c r="T54" s="55">
        <f t="shared" si="12"/>
        <v>0</v>
      </c>
      <c r="U54" s="55">
        <f t="shared" si="12"/>
        <v>0</v>
      </c>
      <c r="V54" s="55">
        <f t="shared" si="12"/>
        <v>0</v>
      </c>
      <c r="W54" s="55">
        <f t="shared" si="12"/>
        <v>0</v>
      </c>
      <c r="X54" s="55">
        <f t="shared" si="12"/>
        <v>0</v>
      </c>
    </row>
    <row r="55" spans="1:24" ht="14.25">
      <c r="A55" s="45"/>
      <c r="B55" s="58"/>
      <c r="C55" s="39" t="s">
        <v>72</v>
      </c>
      <c r="D55" s="170"/>
      <c r="E55" s="187"/>
      <c r="F55" s="150"/>
      <c r="G55" s="54">
        <f aca="true" t="shared" si="13" ref="G55:X55">IF((G50+G48+G51+G52+G53+G54)&lt;0,IF(G40&gt;(-G48-G50-G51-G52-G53-G54),(-G48-G50-G51-G52-G53-G54),G40),0)</f>
        <v>0</v>
      </c>
      <c r="H55" s="54">
        <f t="shared" si="13"/>
        <v>0</v>
      </c>
      <c r="I55" s="54">
        <f t="shared" si="13"/>
        <v>0</v>
      </c>
      <c r="J55" s="55">
        <f t="shared" si="13"/>
        <v>0</v>
      </c>
      <c r="K55" s="55">
        <f t="shared" si="13"/>
        <v>0</v>
      </c>
      <c r="L55" s="55">
        <f t="shared" si="13"/>
        <v>0</v>
      </c>
      <c r="M55" s="55">
        <f t="shared" si="13"/>
        <v>0</v>
      </c>
      <c r="N55" s="55">
        <f t="shared" si="13"/>
        <v>0</v>
      </c>
      <c r="O55" s="55">
        <f t="shared" si="13"/>
        <v>0</v>
      </c>
      <c r="P55" s="55">
        <f t="shared" si="13"/>
        <v>0</v>
      </c>
      <c r="Q55" s="55">
        <f t="shared" si="13"/>
        <v>0</v>
      </c>
      <c r="R55" s="55">
        <f t="shared" si="13"/>
        <v>0</v>
      </c>
      <c r="S55" s="55">
        <f t="shared" si="13"/>
        <v>0</v>
      </c>
      <c r="T55" s="55">
        <f t="shared" si="13"/>
        <v>0</v>
      </c>
      <c r="U55" s="55">
        <f t="shared" si="13"/>
        <v>0</v>
      </c>
      <c r="V55" s="55">
        <f t="shared" si="13"/>
        <v>0</v>
      </c>
      <c r="W55" s="55">
        <f t="shared" si="13"/>
        <v>0</v>
      </c>
      <c r="X55" s="55">
        <f t="shared" si="13"/>
        <v>0</v>
      </c>
    </row>
    <row r="56" spans="1:24" ht="12.75" customHeight="1">
      <c r="A56" s="47" t="s">
        <v>82</v>
      </c>
      <c r="B56" s="205" t="s">
        <v>83</v>
      </c>
      <c r="C56" s="206"/>
      <c r="D56" s="171"/>
      <c r="E56" s="171"/>
      <c r="F56" s="143"/>
      <c r="G56" s="48">
        <f aca="true" t="shared" si="14" ref="G56:X56">IF(G48&gt;0,G48,0)</f>
        <v>9315720</v>
      </c>
      <c r="H56" s="48">
        <f t="shared" si="14"/>
        <v>9315720</v>
      </c>
      <c r="I56" s="48">
        <f t="shared" si="14"/>
        <v>9315720</v>
      </c>
      <c r="J56" s="49">
        <f t="shared" si="14"/>
        <v>10192284</v>
      </c>
      <c r="K56" s="49">
        <f t="shared" si="14"/>
        <v>10192284</v>
      </c>
      <c r="L56" s="49">
        <f t="shared" si="14"/>
        <v>10192285</v>
      </c>
      <c r="M56" s="49">
        <f t="shared" si="14"/>
        <v>10192285</v>
      </c>
      <c r="N56" s="49">
        <f t="shared" si="14"/>
        <v>10192284</v>
      </c>
      <c r="O56" s="49">
        <f t="shared" si="14"/>
        <v>10192283</v>
      </c>
      <c r="P56" s="49">
        <f t="shared" si="14"/>
        <v>10192284</v>
      </c>
      <c r="Q56" s="49">
        <f t="shared" si="14"/>
        <v>10192284</v>
      </c>
      <c r="R56" s="49">
        <f t="shared" si="14"/>
        <v>10192284</v>
      </c>
      <c r="S56" s="49">
        <f t="shared" si="14"/>
        <v>10192284</v>
      </c>
      <c r="T56" s="49">
        <f t="shared" si="14"/>
        <v>7692288</v>
      </c>
      <c r="U56" s="49">
        <f t="shared" si="14"/>
        <v>7692288</v>
      </c>
      <c r="V56" s="49">
        <f t="shared" si="14"/>
        <v>7692288</v>
      </c>
      <c r="W56" s="49">
        <f t="shared" si="14"/>
        <v>7692288</v>
      </c>
      <c r="X56" s="49">
        <f t="shared" si="14"/>
        <v>3846144</v>
      </c>
    </row>
    <row r="57" spans="1:24" ht="14.25">
      <c r="A57" s="45"/>
      <c r="B57" s="58"/>
      <c r="C57" s="39" t="s">
        <v>84</v>
      </c>
      <c r="D57" s="170"/>
      <c r="E57" s="170"/>
      <c r="F57" s="150"/>
      <c r="G57" s="54">
        <f aca="true" t="shared" si="15" ref="G57:X57">G56-G58</f>
        <v>9315720</v>
      </c>
      <c r="H57" s="54">
        <f t="shared" si="15"/>
        <v>9315720</v>
      </c>
      <c r="I57" s="54">
        <f t="shared" si="15"/>
        <v>9315720</v>
      </c>
      <c r="J57" s="55">
        <f t="shared" si="15"/>
        <v>10192284</v>
      </c>
      <c r="K57" s="55">
        <f t="shared" si="15"/>
        <v>10192284</v>
      </c>
      <c r="L57" s="55">
        <f t="shared" si="15"/>
        <v>10192285</v>
      </c>
      <c r="M57" s="55">
        <f t="shared" si="15"/>
        <v>10192285</v>
      </c>
      <c r="N57" s="55">
        <f t="shared" si="15"/>
        <v>10192284</v>
      </c>
      <c r="O57" s="55">
        <f t="shared" si="15"/>
        <v>10192283</v>
      </c>
      <c r="P57" s="55">
        <f t="shared" si="15"/>
        <v>10192284</v>
      </c>
      <c r="Q57" s="55">
        <f t="shared" si="15"/>
        <v>10192284</v>
      </c>
      <c r="R57" s="55">
        <f t="shared" si="15"/>
        <v>10192284</v>
      </c>
      <c r="S57" s="55">
        <f t="shared" si="15"/>
        <v>10192284</v>
      </c>
      <c r="T57" s="55">
        <f t="shared" si="15"/>
        <v>7692288</v>
      </c>
      <c r="U57" s="55">
        <f t="shared" si="15"/>
        <v>7692288</v>
      </c>
      <c r="V57" s="55">
        <f t="shared" si="15"/>
        <v>7692288</v>
      </c>
      <c r="W57" s="55">
        <f t="shared" si="15"/>
        <v>7692288</v>
      </c>
      <c r="X57" s="55">
        <f t="shared" si="15"/>
        <v>3846144</v>
      </c>
    </row>
    <row r="58" spans="1:24" ht="14.25">
      <c r="A58" s="45"/>
      <c r="B58" s="58"/>
      <c r="C58" s="39" t="s">
        <v>85</v>
      </c>
      <c r="D58" s="170"/>
      <c r="E58" s="170"/>
      <c r="F58" s="150"/>
      <c r="G58" s="54">
        <f aca="true" t="shared" si="16" ref="G58:X58">IF(G48&gt;0,IF(G46&gt;G48,G48,G46),0)</f>
        <v>0</v>
      </c>
      <c r="H58" s="54">
        <f t="shared" si="16"/>
        <v>0</v>
      </c>
      <c r="I58" s="54">
        <f t="shared" si="16"/>
        <v>0</v>
      </c>
      <c r="J58" s="55">
        <f t="shared" si="16"/>
        <v>0</v>
      </c>
      <c r="K58" s="55">
        <f t="shared" si="16"/>
        <v>0</v>
      </c>
      <c r="L58" s="55">
        <f t="shared" si="16"/>
        <v>0</v>
      </c>
      <c r="M58" s="55">
        <f t="shared" si="16"/>
        <v>0</v>
      </c>
      <c r="N58" s="55">
        <f t="shared" si="16"/>
        <v>0</v>
      </c>
      <c r="O58" s="55">
        <f t="shared" si="16"/>
        <v>0</v>
      </c>
      <c r="P58" s="55">
        <f t="shared" si="16"/>
        <v>0</v>
      </c>
      <c r="Q58" s="55">
        <f t="shared" si="16"/>
        <v>0</v>
      </c>
      <c r="R58" s="55">
        <f t="shared" si="16"/>
        <v>0</v>
      </c>
      <c r="S58" s="55">
        <f t="shared" si="16"/>
        <v>0</v>
      </c>
      <c r="T58" s="55">
        <f t="shared" si="16"/>
        <v>0</v>
      </c>
      <c r="U58" s="55">
        <f t="shared" si="16"/>
        <v>0</v>
      </c>
      <c r="V58" s="55">
        <f t="shared" si="16"/>
        <v>0</v>
      </c>
      <c r="W58" s="55">
        <f t="shared" si="16"/>
        <v>0</v>
      </c>
      <c r="X58" s="55">
        <f t="shared" si="16"/>
        <v>0</v>
      </c>
    </row>
    <row r="59" spans="1:24" ht="14.25">
      <c r="A59" s="45"/>
      <c r="B59" s="58"/>
      <c r="C59" s="59"/>
      <c r="D59" s="172"/>
      <c r="E59" s="172"/>
      <c r="F59" s="147"/>
      <c r="G59" s="60"/>
      <c r="H59" s="60"/>
      <c r="I59" s="60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24" ht="15">
      <c r="A60" s="47" t="s">
        <v>86</v>
      </c>
      <c r="B60" s="62"/>
      <c r="C60" s="63" t="s">
        <v>87</v>
      </c>
      <c r="D60" s="171"/>
      <c r="E60" s="143"/>
      <c r="F60" s="143"/>
      <c r="G60" s="48" t="e">
        <f>#REF!+G34-G42</f>
        <v>#REF!</v>
      </c>
      <c r="H60" s="48" t="e">
        <f aca="true" t="shared" si="17" ref="H60:X60">G60+H34-H42</f>
        <v>#REF!</v>
      </c>
      <c r="I60" s="48" t="e">
        <f t="shared" si="17"/>
        <v>#REF!</v>
      </c>
      <c r="J60" s="49" t="e">
        <f t="shared" si="17"/>
        <v>#REF!</v>
      </c>
      <c r="K60" s="49" t="e">
        <f t="shared" si="17"/>
        <v>#REF!</v>
      </c>
      <c r="L60" s="49" t="e">
        <f t="shared" si="17"/>
        <v>#REF!</v>
      </c>
      <c r="M60" s="49" t="e">
        <f t="shared" si="17"/>
        <v>#REF!</v>
      </c>
      <c r="N60" s="49" t="e">
        <f t="shared" si="17"/>
        <v>#REF!</v>
      </c>
      <c r="O60" s="49" t="e">
        <f t="shared" si="17"/>
        <v>#REF!</v>
      </c>
      <c r="P60" s="49" t="e">
        <f t="shared" si="17"/>
        <v>#REF!</v>
      </c>
      <c r="Q60" s="49" t="e">
        <f t="shared" si="17"/>
        <v>#REF!</v>
      </c>
      <c r="R60" s="49" t="e">
        <f t="shared" si="17"/>
        <v>#REF!</v>
      </c>
      <c r="S60" s="49" t="e">
        <f t="shared" si="17"/>
        <v>#REF!</v>
      </c>
      <c r="T60" s="49" t="e">
        <f t="shared" si="17"/>
        <v>#REF!</v>
      </c>
      <c r="U60" s="49" t="e">
        <f t="shared" si="17"/>
        <v>#REF!</v>
      </c>
      <c r="V60" s="49" t="e">
        <f t="shared" si="17"/>
        <v>#REF!</v>
      </c>
      <c r="W60" s="49" t="e">
        <f t="shared" si="17"/>
        <v>#REF!</v>
      </c>
      <c r="X60" s="49" t="e">
        <f t="shared" si="17"/>
        <v>#REF!</v>
      </c>
    </row>
    <row r="61" spans="1:24" ht="14.25">
      <c r="A61" s="45"/>
      <c r="B61" s="58"/>
      <c r="C61" s="63"/>
      <c r="D61" s="172"/>
      <c r="E61" s="147"/>
      <c r="F61" s="147"/>
      <c r="G61" s="64"/>
      <c r="H61" s="64"/>
      <c r="I61" s="64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</row>
    <row r="62" spans="1:24" ht="14.25">
      <c r="A62" s="45"/>
      <c r="B62" s="58"/>
      <c r="C62" s="59"/>
      <c r="D62" s="197"/>
      <c r="E62" s="148"/>
      <c r="F62" s="148"/>
      <c r="G62" s="64"/>
      <c r="H62" s="64"/>
      <c r="I62" s="64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37.5" customHeight="1">
      <c r="A63" s="47" t="s">
        <v>88</v>
      </c>
      <c r="B63" s="205" t="s">
        <v>89</v>
      </c>
      <c r="C63" s="206"/>
      <c r="D63" s="152"/>
      <c r="E63" s="162"/>
      <c r="F63" s="152"/>
      <c r="G63" s="66" t="s">
        <v>90</v>
      </c>
      <c r="H63" s="66" t="s">
        <v>90</v>
      </c>
      <c r="I63" s="66" t="s">
        <v>90</v>
      </c>
      <c r="J63" s="67" t="s">
        <v>90</v>
      </c>
      <c r="K63" s="67" t="s">
        <v>90</v>
      </c>
      <c r="L63" s="67" t="s">
        <v>90</v>
      </c>
      <c r="M63" s="67" t="s">
        <v>90</v>
      </c>
      <c r="N63" s="67" t="s">
        <v>90</v>
      </c>
      <c r="O63" s="67" t="s">
        <v>90</v>
      </c>
      <c r="P63" s="67" t="s">
        <v>90</v>
      </c>
      <c r="Q63" s="67" t="s">
        <v>90</v>
      </c>
      <c r="R63" s="67" t="s">
        <v>90</v>
      </c>
      <c r="S63" s="67" t="s">
        <v>90</v>
      </c>
      <c r="T63" s="67" t="s">
        <v>90</v>
      </c>
      <c r="U63" s="67" t="s">
        <v>90</v>
      </c>
      <c r="V63" s="67" t="s">
        <v>90</v>
      </c>
      <c r="W63" s="67" t="s">
        <v>90</v>
      </c>
      <c r="X63" s="67" t="s">
        <v>90</v>
      </c>
    </row>
    <row r="64" spans="1:24" ht="50.25" customHeight="1">
      <c r="A64" s="47" t="s">
        <v>91</v>
      </c>
      <c r="B64" s="205" t="s">
        <v>92</v>
      </c>
      <c r="C64" s="206"/>
      <c r="D64" s="152"/>
      <c r="E64" s="162"/>
      <c r="F64" s="152"/>
      <c r="G64" s="66" t="s">
        <v>90</v>
      </c>
      <c r="H64" s="66" t="s">
        <v>90</v>
      </c>
      <c r="I64" s="66" t="s">
        <v>90</v>
      </c>
      <c r="J64" s="67" t="s">
        <v>90</v>
      </c>
      <c r="K64" s="67" t="s">
        <v>90</v>
      </c>
      <c r="L64" s="67" t="s">
        <v>90</v>
      </c>
      <c r="M64" s="67" t="s">
        <v>90</v>
      </c>
      <c r="N64" s="67" t="s">
        <v>90</v>
      </c>
      <c r="O64" s="67" t="s">
        <v>90</v>
      </c>
      <c r="P64" s="67" t="s">
        <v>90</v>
      </c>
      <c r="Q64" s="67" t="s">
        <v>90</v>
      </c>
      <c r="R64" s="67" t="s">
        <v>90</v>
      </c>
      <c r="S64" s="67" t="s">
        <v>90</v>
      </c>
      <c r="T64" s="67" t="s">
        <v>90</v>
      </c>
      <c r="U64" s="67" t="s">
        <v>90</v>
      </c>
      <c r="V64" s="67" t="s">
        <v>90</v>
      </c>
      <c r="W64" s="67" t="s">
        <v>90</v>
      </c>
      <c r="X64" s="67" t="s">
        <v>90</v>
      </c>
    </row>
    <row r="65" spans="1:24" ht="60.75" customHeight="1">
      <c r="A65" s="47" t="s">
        <v>93</v>
      </c>
      <c r="B65" s="205" t="s">
        <v>94</v>
      </c>
      <c r="C65" s="206"/>
      <c r="D65" s="152"/>
      <c r="E65" s="158"/>
      <c r="F65" s="169"/>
      <c r="G65" s="69" t="e">
        <f>(G42+G21+G23+#REF!+G92)/G9</f>
        <v>#REF!</v>
      </c>
      <c r="H65" s="69" t="e">
        <f>(H42+H21+H23+#REF!+H92)/H9</f>
        <v>#REF!</v>
      </c>
      <c r="I65" s="69" t="e">
        <f>(I42+I21+I23+#REF!+I92)/I9</f>
        <v>#REF!</v>
      </c>
      <c r="J65" s="70" t="e">
        <f>(J42+J21+J23+#REF!+J92)/J9</f>
        <v>#REF!</v>
      </c>
      <c r="K65" s="70" t="e">
        <f>(K42+K21+K23+#REF!+K92)/K9</f>
        <v>#REF!</v>
      </c>
      <c r="L65" s="70" t="e">
        <f>(L42+L21+L23+#REF!+L92)/L9</f>
        <v>#REF!</v>
      </c>
      <c r="M65" s="70" t="e">
        <f>(M42+M21+M23+#REF!+M92)/M9</f>
        <v>#REF!</v>
      </c>
      <c r="N65" s="70" t="e">
        <f>(N42+N21+N23+#REF!+N92)/N9</f>
        <v>#REF!</v>
      </c>
      <c r="O65" s="70" t="e">
        <f>(O42+O21+O23+#REF!+O92)/O9</f>
        <v>#REF!</v>
      </c>
      <c r="P65" s="70" t="e">
        <f>(P42+P21+P23+#REF!+P92)/P9</f>
        <v>#REF!</v>
      </c>
      <c r="Q65" s="70" t="e">
        <f>(Q42+Q21+Q23+#REF!+Q92)/Q9</f>
        <v>#REF!</v>
      </c>
      <c r="R65" s="70" t="e">
        <f>(R42+R21+R23+#REF!+R92)/R9</f>
        <v>#REF!</v>
      </c>
      <c r="S65" s="70" t="e">
        <f>(S42+S21+S23+#REF!+S92)/S9</f>
        <v>#REF!</v>
      </c>
      <c r="T65" s="70" t="e">
        <f>(T42+T21+T23+#REF!+T92)/T9</f>
        <v>#REF!</v>
      </c>
      <c r="U65" s="70" t="e">
        <f>(U42+U21+U23+#REF!+U92)/U9</f>
        <v>#REF!</v>
      </c>
      <c r="V65" s="70" t="e">
        <f>(V42+V21+V23+#REF!+V92)/V9</f>
        <v>#REF!</v>
      </c>
      <c r="W65" s="70" t="e">
        <f>(W42+W21+W23+#REF!+W92)/W9</f>
        <v>#REF!</v>
      </c>
      <c r="X65" s="70" t="e">
        <f>(X42+X21+X23+#REF!+X92)/X9</f>
        <v>#REF!</v>
      </c>
    </row>
    <row r="66" spans="1:24" ht="51" customHeight="1">
      <c r="A66" s="68" t="s">
        <v>95</v>
      </c>
      <c r="B66" s="230" t="s">
        <v>96</v>
      </c>
      <c r="C66" s="231"/>
      <c r="D66" s="173"/>
      <c r="E66" s="180"/>
      <c r="F66" s="153"/>
      <c r="G66" s="69" t="e">
        <f>(#REF!+#REF!+#REF!)/3</f>
        <v>#REF!</v>
      </c>
      <c r="H66" s="69" t="e">
        <f>(#REF!+#REF!+G81)/3</f>
        <v>#REF!</v>
      </c>
      <c r="I66" s="69" t="e">
        <f>(#REF!+G81+H81)/3</f>
        <v>#REF!</v>
      </c>
      <c r="J66" s="70">
        <f aca="true" t="shared" si="18" ref="J66:X66">(G81+H81+I81)/3</f>
        <v>0.2778380853752585</v>
      </c>
      <c r="K66" s="70">
        <f t="shared" si="18"/>
        <v>0.27866954610935335</v>
      </c>
      <c r="L66" s="70">
        <f t="shared" si="18"/>
        <v>0.2795089045566203</v>
      </c>
      <c r="M66" s="70">
        <f t="shared" si="18"/>
        <v>0.28033855890277876</v>
      </c>
      <c r="N66" s="70">
        <f t="shared" si="18"/>
        <v>0.28070631545046676</v>
      </c>
      <c r="O66" s="70">
        <f t="shared" si="18"/>
        <v>0.2810045019370427</v>
      </c>
      <c r="P66" s="70">
        <f t="shared" si="18"/>
        <v>0.2812805573040879</v>
      </c>
      <c r="Q66" s="70">
        <f t="shared" si="18"/>
        <v>0.2815259982043769</v>
      </c>
      <c r="R66" s="70">
        <f t="shared" si="18"/>
        <v>0.2817565419320616</v>
      </c>
      <c r="S66" s="70">
        <f t="shared" si="18"/>
        <v>0.28194514081761163</v>
      </c>
      <c r="T66" s="70">
        <f t="shared" si="18"/>
        <v>0.2821197282431809</v>
      </c>
      <c r="U66" s="70">
        <f t="shared" si="18"/>
        <v>0.28223177778120073</v>
      </c>
      <c r="V66" s="70">
        <f t="shared" si="18"/>
        <v>0.28224124469377426</v>
      </c>
      <c r="W66" s="70">
        <f t="shared" si="18"/>
        <v>0.28214215506216617</v>
      </c>
      <c r="X66" s="70">
        <f t="shared" si="18"/>
        <v>0.2819981737840132</v>
      </c>
    </row>
    <row r="67" spans="1:24" ht="54" customHeight="1" thickBot="1">
      <c r="A67" s="135" t="s">
        <v>97</v>
      </c>
      <c r="B67" s="229" t="s">
        <v>98</v>
      </c>
      <c r="C67" s="229"/>
      <c r="D67" s="174"/>
      <c r="E67" s="184"/>
      <c r="F67" s="154"/>
      <c r="G67" s="137" t="e">
        <f aca="true" t="shared" si="19" ref="G67:X67">G66-G65</f>
        <v>#REF!</v>
      </c>
      <c r="H67" s="69" t="e">
        <f t="shared" si="19"/>
        <v>#REF!</v>
      </c>
      <c r="I67" s="69" t="e">
        <f t="shared" si="19"/>
        <v>#REF!</v>
      </c>
      <c r="J67" s="70" t="e">
        <f t="shared" si="19"/>
        <v>#REF!</v>
      </c>
      <c r="K67" s="70" t="e">
        <f t="shared" si="19"/>
        <v>#REF!</v>
      </c>
      <c r="L67" s="70" t="e">
        <f t="shared" si="19"/>
        <v>#REF!</v>
      </c>
      <c r="M67" s="70" t="e">
        <f t="shared" si="19"/>
        <v>#REF!</v>
      </c>
      <c r="N67" s="70" t="e">
        <f t="shared" si="19"/>
        <v>#REF!</v>
      </c>
      <c r="O67" s="70" t="e">
        <f t="shared" si="19"/>
        <v>#REF!</v>
      </c>
      <c r="P67" s="70" t="e">
        <f t="shared" si="19"/>
        <v>#REF!</v>
      </c>
      <c r="Q67" s="70" t="e">
        <f t="shared" si="19"/>
        <v>#REF!</v>
      </c>
      <c r="R67" s="70" t="e">
        <f t="shared" si="19"/>
        <v>#REF!</v>
      </c>
      <c r="S67" s="70" t="e">
        <f t="shared" si="19"/>
        <v>#REF!</v>
      </c>
      <c r="T67" s="70" t="e">
        <f t="shared" si="19"/>
        <v>#REF!</v>
      </c>
      <c r="U67" s="70" t="e">
        <f t="shared" si="19"/>
        <v>#REF!</v>
      </c>
      <c r="V67" s="70" t="e">
        <f t="shared" si="19"/>
        <v>#REF!</v>
      </c>
      <c r="W67" s="70" t="e">
        <f t="shared" si="19"/>
        <v>#REF!</v>
      </c>
      <c r="X67" s="70" t="e">
        <f t="shared" si="19"/>
        <v>#REF!</v>
      </c>
    </row>
    <row r="68" spans="1:24" ht="36" customHeight="1">
      <c r="A68" s="219" t="s">
        <v>99</v>
      </c>
      <c r="B68" s="223" t="s">
        <v>100</v>
      </c>
      <c r="C68" s="138" t="s">
        <v>65</v>
      </c>
      <c r="D68" s="155"/>
      <c r="E68" s="175"/>
      <c r="F68" s="155"/>
      <c r="G68" s="54">
        <f aca="true" t="shared" si="20" ref="G68:X68">IF(G42&gt;0,IF(G35&gt;(G42),(G42),G35),0)</f>
        <v>0</v>
      </c>
      <c r="H68" s="54">
        <f t="shared" si="20"/>
        <v>0</v>
      </c>
      <c r="I68" s="54">
        <f t="shared" si="20"/>
        <v>0</v>
      </c>
      <c r="J68" s="55">
        <f t="shared" si="20"/>
        <v>0</v>
      </c>
      <c r="K68" s="55">
        <f t="shared" si="20"/>
        <v>0</v>
      </c>
      <c r="L68" s="55">
        <f t="shared" si="20"/>
        <v>0</v>
      </c>
      <c r="M68" s="55">
        <f t="shared" si="20"/>
        <v>0</v>
      </c>
      <c r="N68" s="55">
        <f t="shared" si="20"/>
        <v>0</v>
      </c>
      <c r="O68" s="55">
        <f t="shared" si="20"/>
        <v>0</v>
      </c>
      <c r="P68" s="55">
        <f t="shared" si="20"/>
        <v>0</v>
      </c>
      <c r="Q68" s="55">
        <f t="shared" si="20"/>
        <v>0</v>
      </c>
      <c r="R68" s="55">
        <f t="shared" si="20"/>
        <v>0</v>
      </c>
      <c r="S68" s="55">
        <f t="shared" si="20"/>
        <v>0</v>
      </c>
      <c r="T68" s="55">
        <f t="shared" si="20"/>
        <v>0</v>
      </c>
      <c r="U68" s="55">
        <f t="shared" si="20"/>
        <v>0</v>
      </c>
      <c r="V68" s="55">
        <f t="shared" si="20"/>
        <v>0</v>
      </c>
      <c r="W68" s="55">
        <f t="shared" si="20"/>
        <v>0</v>
      </c>
      <c r="X68" s="55">
        <f t="shared" si="20"/>
        <v>0</v>
      </c>
    </row>
    <row r="69" spans="1:24" ht="36" customHeight="1">
      <c r="A69" s="220"/>
      <c r="B69" s="223"/>
      <c r="C69" s="71" t="s">
        <v>66</v>
      </c>
      <c r="D69" s="150"/>
      <c r="E69" s="170"/>
      <c r="F69" s="150"/>
      <c r="G69" s="54">
        <f aca="true" t="shared" si="21" ref="G69:X69">IF((G68+G42)&gt;0,IF(G36&gt;(G42-G68),(G42-G68),G36),0)</f>
        <v>0</v>
      </c>
      <c r="H69" s="54">
        <f t="shared" si="21"/>
        <v>0</v>
      </c>
      <c r="I69" s="54">
        <f t="shared" si="21"/>
        <v>0</v>
      </c>
      <c r="J69" s="55">
        <f t="shared" si="21"/>
        <v>0</v>
      </c>
      <c r="K69" s="55">
        <f t="shared" si="21"/>
        <v>0</v>
      </c>
      <c r="L69" s="55">
        <f t="shared" si="21"/>
        <v>0</v>
      </c>
      <c r="M69" s="55">
        <f t="shared" si="21"/>
        <v>0</v>
      </c>
      <c r="N69" s="55">
        <f t="shared" si="21"/>
        <v>0</v>
      </c>
      <c r="O69" s="55">
        <f t="shared" si="21"/>
        <v>0</v>
      </c>
      <c r="P69" s="55">
        <f t="shared" si="21"/>
        <v>0</v>
      </c>
      <c r="Q69" s="55">
        <f t="shared" si="21"/>
        <v>0</v>
      </c>
      <c r="R69" s="55">
        <f t="shared" si="21"/>
        <v>0</v>
      </c>
      <c r="S69" s="55">
        <f t="shared" si="21"/>
        <v>0</v>
      </c>
      <c r="T69" s="55">
        <f t="shared" si="21"/>
        <v>0</v>
      </c>
      <c r="U69" s="55">
        <f t="shared" si="21"/>
        <v>0</v>
      </c>
      <c r="V69" s="55">
        <f t="shared" si="21"/>
        <v>0</v>
      </c>
      <c r="W69" s="55">
        <f t="shared" si="21"/>
        <v>0</v>
      </c>
      <c r="X69" s="55">
        <f t="shared" si="21"/>
        <v>0</v>
      </c>
    </row>
    <row r="70" spans="1:24" ht="36" customHeight="1">
      <c r="A70" s="220"/>
      <c r="B70" s="223"/>
      <c r="C70" s="71" t="s">
        <v>67</v>
      </c>
      <c r="D70" s="150"/>
      <c r="E70" s="170"/>
      <c r="F70" s="150"/>
      <c r="G70" s="54">
        <f aca="true" t="shared" si="22" ref="G70:X70">IF((G68+G42+G69)&gt;0,IF(G37&gt;(G42-G68-G69),(G42-G68-G69),G37),0)</f>
        <v>0</v>
      </c>
      <c r="H70" s="54">
        <f t="shared" si="22"/>
        <v>0</v>
      </c>
      <c r="I70" s="54">
        <f t="shared" si="22"/>
        <v>0</v>
      </c>
      <c r="J70" s="55">
        <f t="shared" si="22"/>
        <v>0</v>
      </c>
      <c r="K70" s="55">
        <f t="shared" si="22"/>
        <v>0</v>
      </c>
      <c r="L70" s="55">
        <f t="shared" si="22"/>
        <v>0</v>
      </c>
      <c r="M70" s="55">
        <f t="shared" si="22"/>
        <v>0</v>
      </c>
      <c r="N70" s="55">
        <f t="shared" si="22"/>
        <v>0</v>
      </c>
      <c r="O70" s="55">
        <f t="shared" si="22"/>
        <v>0</v>
      </c>
      <c r="P70" s="55">
        <f t="shared" si="22"/>
        <v>0</v>
      </c>
      <c r="Q70" s="55">
        <f t="shared" si="22"/>
        <v>0</v>
      </c>
      <c r="R70" s="55">
        <f t="shared" si="22"/>
        <v>0</v>
      </c>
      <c r="S70" s="55">
        <f t="shared" si="22"/>
        <v>0</v>
      </c>
      <c r="T70" s="55">
        <f t="shared" si="22"/>
        <v>0</v>
      </c>
      <c r="U70" s="55">
        <f t="shared" si="22"/>
        <v>0</v>
      </c>
      <c r="V70" s="55">
        <f t="shared" si="22"/>
        <v>0</v>
      </c>
      <c r="W70" s="55">
        <f t="shared" si="22"/>
        <v>0</v>
      </c>
      <c r="X70" s="55">
        <f t="shared" si="22"/>
        <v>0</v>
      </c>
    </row>
    <row r="71" spans="1:24" ht="36" customHeight="1">
      <c r="A71" s="220"/>
      <c r="B71" s="223"/>
      <c r="C71" s="71" t="s">
        <v>68</v>
      </c>
      <c r="D71" s="150"/>
      <c r="E71" s="170"/>
      <c r="F71" s="150"/>
      <c r="G71" s="54">
        <f aca="true" t="shared" si="23" ref="G71:X71">IF((G68+G42+G69+G70)&gt;0,IF(G38&gt;(G42-G68-G69-G70),(G42-G68-G69-G70),G38),0)</f>
        <v>0</v>
      </c>
      <c r="H71" s="54">
        <f t="shared" si="23"/>
        <v>0</v>
      </c>
      <c r="I71" s="54">
        <f t="shared" si="23"/>
        <v>0</v>
      </c>
      <c r="J71" s="55">
        <f t="shared" si="23"/>
        <v>0</v>
      </c>
      <c r="K71" s="55">
        <f t="shared" si="23"/>
        <v>0</v>
      </c>
      <c r="L71" s="55">
        <f t="shared" si="23"/>
        <v>0</v>
      </c>
      <c r="M71" s="55">
        <f t="shared" si="23"/>
        <v>0</v>
      </c>
      <c r="N71" s="55">
        <f t="shared" si="23"/>
        <v>0</v>
      </c>
      <c r="O71" s="55">
        <f t="shared" si="23"/>
        <v>0</v>
      </c>
      <c r="P71" s="55">
        <f t="shared" si="23"/>
        <v>0</v>
      </c>
      <c r="Q71" s="55">
        <f t="shared" si="23"/>
        <v>0</v>
      </c>
      <c r="R71" s="55">
        <f t="shared" si="23"/>
        <v>0</v>
      </c>
      <c r="S71" s="55">
        <f t="shared" si="23"/>
        <v>0</v>
      </c>
      <c r="T71" s="55">
        <f t="shared" si="23"/>
        <v>0</v>
      </c>
      <c r="U71" s="55">
        <f t="shared" si="23"/>
        <v>0</v>
      </c>
      <c r="V71" s="55">
        <f t="shared" si="23"/>
        <v>0</v>
      </c>
      <c r="W71" s="55">
        <f t="shared" si="23"/>
        <v>0</v>
      </c>
      <c r="X71" s="55">
        <f t="shared" si="23"/>
        <v>0</v>
      </c>
    </row>
    <row r="72" spans="1:24" ht="52.5" customHeight="1">
      <c r="A72" s="220"/>
      <c r="B72" s="223"/>
      <c r="C72" s="71" t="s">
        <v>70</v>
      </c>
      <c r="D72" s="150"/>
      <c r="E72" s="170"/>
      <c r="F72" s="150"/>
      <c r="G72" s="54">
        <f aca="true" t="shared" si="24" ref="G72:X72">IF((G68+G42+G69+G70+G71)&gt;0,IF(G39&gt;(G42-G68-G69-G70-G71),(G42-G68-G69-G70-G71),G39),0)</f>
        <v>0</v>
      </c>
      <c r="H72" s="54">
        <f t="shared" si="24"/>
        <v>0</v>
      </c>
      <c r="I72" s="54">
        <f t="shared" si="24"/>
        <v>0</v>
      </c>
      <c r="J72" s="55">
        <f t="shared" si="24"/>
        <v>0</v>
      </c>
      <c r="K72" s="55">
        <f t="shared" si="24"/>
        <v>0</v>
      </c>
      <c r="L72" s="55">
        <f t="shared" si="24"/>
        <v>0</v>
      </c>
      <c r="M72" s="55">
        <f t="shared" si="24"/>
        <v>0</v>
      </c>
      <c r="N72" s="55">
        <f t="shared" si="24"/>
        <v>0</v>
      </c>
      <c r="O72" s="55">
        <f t="shared" si="24"/>
        <v>0</v>
      </c>
      <c r="P72" s="55">
        <f t="shared" si="24"/>
        <v>0</v>
      </c>
      <c r="Q72" s="55">
        <f t="shared" si="24"/>
        <v>0</v>
      </c>
      <c r="R72" s="55">
        <f t="shared" si="24"/>
        <v>0</v>
      </c>
      <c r="S72" s="55">
        <f t="shared" si="24"/>
        <v>0</v>
      </c>
      <c r="T72" s="55">
        <f t="shared" si="24"/>
        <v>0</v>
      </c>
      <c r="U72" s="55">
        <f t="shared" si="24"/>
        <v>0</v>
      </c>
      <c r="V72" s="55">
        <f t="shared" si="24"/>
        <v>0</v>
      </c>
      <c r="W72" s="55">
        <f t="shared" si="24"/>
        <v>0</v>
      </c>
      <c r="X72" s="55">
        <f t="shared" si="24"/>
        <v>0</v>
      </c>
    </row>
    <row r="73" spans="1:24" ht="52.5" customHeight="1" thickBot="1">
      <c r="A73" s="221"/>
      <c r="B73" s="223"/>
      <c r="C73" s="72" t="s">
        <v>72</v>
      </c>
      <c r="D73" s="150"/>
      <c r="E73" s="170"/>
      <c r="F73" s="150"/>
      <c r="G73" s="54">
        <f aca="true" t="shared" si="25" ref="G73:X73">IF((G68+G42+G69+G70+G71+G72)&gt;0,IF(G40&gt;(G42-G68-G69-G70-G71-G72),(G42-G68-G69-G70-G71-G72),G40),0)</f>
        <v>0</v>
      </c>
      <c r="H73" s="54">
        <f t="shared" si="25"/>
        <v>0</v>
      </c>
      <c r="I73" s="54">
        <f t="shared" si="25"/>
        <v>0</v>
      </c>
      <c r="J73" s="55">
        <f t="shared" si="25"/>
        <v>0</v>
      </c>
      <c r="K73" s="55">
        <f t="shared" si="25"/>
        <v>0</v>
      </c>
      <c r="L73" s="55">
        <f t="shared" si="25"/>
        <v>0</v>
      </c>
      <c r="M73" s="55">
        <f t="shared" si="25"/>
        <v>0</v>
      </c>
      <c r="N73" s="55">
        <f t="shared" si="25"/>
        <v>0</v>
      </c>
      <c r="O73" s="55">
        <f t="shared" si="25"/>
        <v>0</v>
      </c>
      <c r="P73" s="55">
        <f t="shared" si="25"/>
        <v>0</v>
      </c>
      <c r="Q73" s="55">
        <f t="shared" si="25"/>
        <v>0</v>
      </c>
      <c r="R73" s="55">
        <f t="shared" si="25"/>
        <v>0</v>
      </c>
      <c r="S73" s="55">
        <f t="shared" si="25"/>
        <v>0</v>
      </c>
      <c r="T73" s="55">
        <f t="shared" si="25"/>
        <v>0</v>
      </c>
      <c r="U73" s="55">
        <f t="shared" si="25"/>
        <v>0</v>
      </c>
      <c r="V73" s="55">
        <f t="shared" si="25"/>
        <v>0</v>
      </c>
      <c r="W73" s="55">
        <f t="shared" si="25"/>
        <v>0</v>
      </c>
      <c r="X73" s="55">
        <f t="shared" si="25"/>
        <v>0</v>
      </c>
    </row>
    <row r="74" spans="1:24" ht="31.5" customHeight="1" thickBot="1">
      <c r="A74" s="222"/>
      <c r="B74" s="224"/>
      <c r="C74" s="73" t="s">
        <v>101</v>
      </c>
      <c r="D74" s="150"/>
      <c r="E74" s="150"/>
      <c r="F74" s="150"/>
      <c r="G74" s="54">
        <f aca="true" t="shared" si="26" ref="G74:X74">IF((G68+G69+G42+G70+G71+G72+G73)&gt;0,IF(G56&gt;(G42-G68-G69-G70-G71-G72-G73),(G42-G69-G68-G70-G71-G72-G73),G56),0)</f>
        <v>9315720</v>
      </c>
      <c r="H74" s="54">
        <f t="shared" si="26"/>
        <v>9315720</v>
      </c>
      <c r="I74" s="54">
        <f t="shared" si="26"/>
        <v>9315720</v>
      </c>
      <c r="J74" s="55">
        <f t="shared" si="26"/>
        <v>10192284</v>
      </c>
      <c r="K74" s="55">
        <f t="shared" si="26"/>
        <v>10192284</v>
      </c>
      <c r="L74" s="55">
        <f t="shared" si="26"/>
        <v>10192284</v>
      </c>
      <c r="M74" s="55">
        <f t="shared" si="26"/>
        <v>10192284</v>
      </c>
      <c r="N74" s="55">
        <f t="shared" si="26"/>
        <v>10192284</v>
      </c>
      <c r="O74" s="55">
        <f t="shared" si="26"/>
        <v>10192283</v>
      </c>
      <c r="P74" s="55">
        <f t="shared" si="26"/>
        <v>10192284</v>
      </c>
      <c r="Q74" s="55">
        <f t="shared" si="26"/>
        <v>10192284</v>
      </c>
      <c r="R74" s="55">
        <f t="shared" si="26"/>
        <v>10192284</v>
      </c>
      <c r="S74" s="55">
        <f t="shared" si="26"/>
        <v>10192284</v>
      </c>
      <c r="T74" s="55">
        <f t="shared" si="26"/>
        <v>7692288</v>
      </c>
      <c r="U74" s="55">
        <f t="shared" si="26"/>
        <v>7692288</v>
      </c>
      <c r="V74" s="55">
        <f t="shared" si="26"/>
        <v>7692288</v>
      </c>
      <c r="W74" s="55">
        <f t="shared" si="26"/>
        <v>7692288</v>
      </c>
      <c r="X74" s="55">
        <f t="shared" si="26"/>
        <v>3846144</v>
      </c>
    </row>
    <row r="75" spans="1:24" ht="12.75">
      <c r="A75" s="74"/>
      <c r="B75" s="74"/>
      <c r="C75" s="74"/>
      <c r="D75" s="74"/>
      <c r="E75" s="74"/>
      <c r="F75" s="74"/>
      <c r="G75" s="74"/>
      <c r="H75" s="74"/>
      <c r="I75" s="74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</row>
    <row r="76" spans="1:24" ht="12" customHeight="1">
      <c r="A76" s="74"/>
      <c r="B76" s="74"/>
      <c r="C76" s="74"/>
      <c r="D76" s="74"/>
      <c r="E76" s="74"/>
      <c r="F76" s="74"/>
      <c r="G76" s="74"/>
      <c r="H76" s="74"/>
      <c r="I76" s="74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</row>
    <row r="77" spans="1:24" ht="13.5" thickBot="1">
      <c r="A77" s="74"/>
      <c r="B77" s="74"/>
      <c r="C77" s="74"/>
      <c r="D77" s="74"/>
      <c r="E77" s="74"/>
      <c r="F77" s="74"/>
      <c r="G77" s="74"/>
      <c r="H77" s="74"/>
      <c r="I77" s="74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</row>
    <row r="78" spans="1:24" ht="13.5" thickBot="1">
      <c r="A78" s="225" t="s">
        <v>102</v>
      </c>
      <c r="B78" s="226"/>
      <c r="C78" s="226"/>
      <c r="D78" s="226"/>
      <c r="E78" s="226"/>
      <c r="F78" s="226"/>
      <c r="G78" s="76"/>
      <c r="H78" s="76"/>
      <c r="I78" s="77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</row>
    <row r="79" spans="1:24" ht="36" customHeight="1">
      <c r="A79" s="79" t="s">
        <v>103</v>
      </c>
      <c r="B79" s="227" t="s">
        <v>104</v>
      </c>
      <c r="C79" s="228"/>
      <c r="D79" s="177"/>
      <c r="E79" s="156"/>
      <c r="F79" s="156"/>
      <c r="G79" s="80" t="s">
        <v>90</v>
      </c>
      <c r="H79" s="80" t="s">
        <v>90</v>
      </c>
      <c r="I79" s="81" t="s">
        <v>90</v>
      </c>
      <c r="J79" s="82" t="s">
        <v>90</v>
      </c>
      <c r="K79" s="83" t="s">
        <v>90</v>
      </c>
      <c r="L79" s="83" t="s">
        <v>90</v>
      </c>
      <c r="M79" s="83" t="s">
        <v>90</v>
      </c>
      <c r="N79" s="83" t="s">
        <v>90</v>
      </c>
      <c r="O79" s="83" t="s">
        <v>90</v>
      </c>
      <c r="P79" s="83" t="s">
        <v>90</v>
      </c>
      <c r="Q79" s="83" t="s">
        <v>90</v>
      </c>
      <c r="R79" s="83" t="s">
        <v>90</v>
      </c>
      <c r="S79" s="83" t="s">
        <v>90</v>
      </c>
      <c r="T79" s="83" t="s">
        <v>90</v>
      </c>
      <c r="U79" s="83" t="s">
        <v>90</v>
      </c>
      <c r="V79" s="83" t="s">
        <v>90</v>
      </c>
      <c r="W79" s="83" t="s">
        <v>90</v>
      </c>
      <c r="X79" s="83" t="s">
        <v>90</v>
      </c>
    </row>
    <row r="80" spans="1:24" ht="62.25" customHeight="1">
      <c r="A80" s="84" t="s">
        <v>105</v>
      </c>
      <c r="B80" s="237" t="s">
        <v>106</v>
      </c>
      <c r="C80" s="238"/>
      <c r="D80" s="178"/>
      <c r="E80" s="157"/>
      <c r="F80" s="157"/>
      <c r="G80" s="85" t="s">
        <v>90</v>
      </c>
      <c r="H80" s="85" t="s">
        <v>90</v>
      </c>
      <c r="I80" s="86" t="s">
        <v>90</v>
      </c>
      <c r="J80" s="82" t="s">
        <v>90</v>
      </c>
      <c r="K80" s="83" t="s">
        <v>90</v>
      </c>
      <c r="L80" s="83" t="s">
        <v>90</v>
      </c>
      <c r="M80" s="83" t="s">
        <v>90</v>
      </c>
      <c r="N80" s="83" t="s">
        <v>90</v>
      </c>
      <c r="O80" s="83" t="s">
        <v>90</v>
      </c>
      <c r="P80" s="83" t="s">
        <v>90</v>
      </c>
      <c r="Q80" s="83" t="s">
        <v>90</v>
      </c>
      <c r="R80" s="83" t="s">
        <v>90</v>
      </c>
      <c r="S80" s="83" t="s">
        <v>90</v>
      </c>
      <c r="T80" s="83" t="s">
        <v>90</v>
      </c>
      <c r="U80" s="83" t="s">
        <v>90</v>
      </c>
      <c r="V80" s="83" t="s">
        <v>90</v>
      </c>
      <c r="W80" s="83" t="s">
        <v>90</v>
      </c>
      <c r="X80" s="83" t="s">
        <v>90</v>
      </c>
    </row>
    <row r="81" spans="1:24" ht="27" customHeight="1">
      <c r="A81" s="87" t="s">
        <v>107</v>
      </c>
      <c r="B81" s="239" t="s">
        <v>108</v>
      </c>
      <c r="C81" s="239"/>
      <c r="D81" s="162"/>
      <c r="E81" s="158"/>
      <c r="F81" s="158"/>
      <c r="G81" s="88">
        <f aca="true" t="shared" si="27" ref="G81:X81">(G10+G17-G20)/G9</f>
        <v>0.2774304173412234</v>
      </c>
      <c r="H81" s="88">
        <f t="shared" si="27"/>
        <v>0.2778538137178415</v>
      </c>
      <c r="I81" s="89">
        <f t="shared" si="27"/>
        <v>0.27823002506671063</v>
      </c>
      <c r="J81" s="90">
        <f t="shared" si="27"/>
        <v>0.2799247995435079</v>
      </c>
      <c r="K81" s="91">
        <f t="shared" si="27"/>
        <v>0.2803718890596422</v>
      </c>
      <c r="L81" s="91">
        <f t="shared" si="27"/>
        <v>0.28071898810518603</v>
      </c>
      <c r="M81" s="91">
        <f t="shared" si="27"/>
        <v>0.281028069186572</v>
      </c>
      <c r="N81" s="91">
        <f t="shared" si="27"/>
        <v>0.2812664485193701</v>
      </c>
      <c r="O81" s="91">
        <f t="shared" si="27"/>
        <v>0.2815471542063214</v>
      </c>
      <c r="P81" s="91">
        <f t="shared" si="27"/>
        <v>0.281764391887439</v>
      </c>
      <c r="Q81" s="91">
        <f t="shared" si="27"/>
        <v>0.28195807970242454</v>
      </c>
      <c r="R81" s="91">
        <f t="shared" si="27"/>
        <v>0.2821129508629712</v>
      </c>
      <c r="S81" s="91">
        <f t="shared" si="27"/>
        <v>0.28228815416414693</v>
      </c>
      <c r="T81" s="91">
        <f t="shared" si="27"/>
        <v>0.2822942283164841</v>
      </c>
      <c r="U81" s="91">
        <f t="shared" si="27"/>
        <v>0.2821413516006917</v>
      </c>
      <c r="V81" s="91">
        <f t="shared" si="27"/>
        <v>0.28199088526932276</v>
      </c>
      <c r="W81" s="91">
        <f t="shared" si="27"/>
        <v>0.28186228448202516</v>
      </c>
      <c r="X81" s="91">
        <f t="shared" si="27"/>
        <v>0.2815525471601148</v>
      </c>
    </row>
    <row r="82" spans="1:24" ht="27" customHeight="1">
      <c r="A82" s="84" t="s">
        <v>109</v>
      </c>
      <c r="B82" s="232" t="s">
        <v>110</v>
      </c>
      <c r="C82" s="232"/>
      <c r="D82" s="179"/>
      <c r="E82" s="179"/>
      <c r="F82" s="159"/>
      <c r="G82" s="92">
        <f aca="true" t="shared" si="28" ref="G82:X82">G9+G33-G19-G41</f>
        <v>0</v>
      </c>
      <c r="H82" s="92">
        <f t="shared" si="28"/>
        <v>0</v>
      </c>
      <c r="I82" s="93">
        <f t="shared" si="28"/>
        <v>0</v>
      </c>
      <c r="J82" s="94">
        <f t="shared" si="28"/>
        <v>0</v>
      </c>
      <c r="K82" s="95">
        <f t="shared" si="28"/>
        <v>0</v>
      </c>
      <c r="L82" s="95">
        <f t="shared" si="28"/>
        <v>1</v>
      </c>
      <c r="M82" s="95">
        <f t="shared" si="28"/>
        <v>1</v>
      </c>
      <c r="N82" s="95">
        <f t="shared" si="28"/>
        <v>0</v>
      </c>
      <c r="O82" s="95">
        <f t="shared" si="28"/>
        <v>-1</v>
      </c>
      <c r="P82" s="95">
        <f t="shared" si="28"/>
        <v>0</v>
      </c>
      <c r="Q82" s="95">
        <f t="shared" si="28"/>
        <v>0</v>
      </c>
      <c r="R82" s="95">
        <f t="shared" si="28"/>
        <v>0</v>
      </c>
      <c r="S82" s="95">
        <f t="shared" si="28"/>
        <v>0</v>
      </c>
      <c r="T82" s="95">
        <f t="shared" si="28"/>
        <v>0</v>
      </c>
      <c r="U82" s="95">
        <f t="shared" si="28"/>
        <v>0</v>
      </c>
      <c r="V82" s="95">
        <f t="shared" si="28"/>
        <v>0</v>
      </c>
      <c r="W82" s="95">
        <f t="shared" si="28"/>
        <v>0</v>
      </c>
      <c r="X82" s="95">
        <f t="shared" si="28"/>
        <v>0</v>
      </c>
    </row>
    <row r="83" spans="1:24" ht="52.5" customHeight="1">
      <c r="A83" s="96" t="s">
        <v>111</v>
      </c>
      <c r="B83" s="233" t="s">
        <v>112</v>
      </c>
      <c r="C83" s="233"/>
      <c r="D83" s="180"/>
      <c r="E83" s="180"/>
      <c r="F83" s="160"/>
      <c r="G83" s="97">
        <f aca="true" t="shared" si="29" ref="G83:X83">G10+G39+G40-G20</f>
        <v>100025450.95999998</v>
      </c>
      <c r="H83" s="97">
        <f t="shared" si="29"/>
        <v>102901040.76000002</v>
      </c>
      <c r="I83" s="98">
        <f t="shared" si="29"/>
        <v>105849800.85000002</v>
      </c>
      <c r="J83" s="99">
        <f t="shared" si="29"/>
        <v>109407401</v>
      </c>
      <c r="K83" s="100">
        <f t="shared" si="29"/>
        <v>112588588</v>
      </c>
      <c r="L83" s="100">
        <f t="shared" si="29"/>
        <v>115830362</v>
      </c>
      <c r="M83" s="100">
        <f t="shared" si="29"/>
        <v>119159142</v>
      </c>
      <c r="N83" s="100">
        <f t="shared" si="29"/>
        <v>122562919</v>
      </c>
      <c r="O83" s="100">
        <f t="shared" si="29"/>
        <v>126093430</v>
      </c>
      <c r="P83" s="100">
        <f t="shared" si="29"/>
        <v>129707267</v>
      </c>
      <c r="Q83" s="100">
        <f t="shared" si="29"/>
        <v>133424784</v>
      </c>
      <c r="R83" s="100">
        <f t="shared" si="29"/>
        <v>137241592</v>
      </c>
      <c r="S83" s="100">
        <f t="shared" si="29"/>
        <v>141189784</v>
      </c>
      <c r="T83" s="100">
        <f t="shared" si="29"/>
        <v>145176954</v>
      </c>
      <c r="U83" s="100">
        <f t="shared" si="29"/>
        <v>149205476</v>
      </c>
      <c r="V83" s="100">
        <f t="shared" si="29"/>
        <v>153360273</v>
      </c>
      <c r="W83" s="100">
        <f t="shared" si="29"/>
        <v>157656577</v>
      </c>
      <c r="X83" s="100">
        <f t="shared" si="29"/>
        <v>161983007</v>
      </c>
    </row>
    <row r="84" spans="1:24" ht="27" customHeight="1">
      <c r="A84" s="87" t="s">
        <v>113</v>
      </c>
      <c r="B84" s="232" t="s">
        <v>114</v>
      </c>
      <c r="C84" s="232"/>
      <c r="D84" s="181"/>
      <c r="E84" s="181"/>
      <c r="F84" s="161"/>
      <c r="G84" s="101" t="s">
        <v>90</v>
      </c>
      <c r="H84" s="101" t="s">
        <v>90</v>
      </c>
      <c r="I84" s="102" t="s">
        <v>90</v>
      </c>
      <c r="J84" s="103" t="s">
        <v>90</v>
      </c>
      <c r="K84" s="104" t="s">
        <v>90</v>
      </c>
      <c r="L84" s="104" t="s">
        <v>90</v>
      </c>
      <c r="M84" s="104" t="s">
        <v>90</v>
      </c>
      <c r="N84" s="104" t="s">
        <v>90</v>
      </c>
      <c r="O84" s="104" t="s">
        <v>90</v>
      </c>
      <c r="P84" s="104" t="s">
        <v>90</v>
      </c>
      <c r="Q84" s="104" t="s">
        <v>90</v>
      </c>
      <c r="R84" s="104" t="s">
        <v>90</v>
      </c>
      <c r="S84" s="104" t="s">
        <v>90</v>
      </c>
      <c r="T84" s="104" t="s">
        <v>90</v>
      </c>
      <c r="U84" s="104" t="s">
        <v>90</v>
      </c>
      <c r="V84" s="104" t="s">
        <v>90</v>
      </c>
      <c r="W84" s="104" t="s">
        <v>90</v>
      </c>
      <c r="X84" s="104" t="s">
        <v>90</v>
      </c>
    </row>
    <row r="85" spans="1:24" ht="27" customHeight="1">
      <c r="A85" s="87" t="s">
        <v>115</v>
      </c>
      <c r="B85" s="232" t="s">
        <v>116</v>
      </c>
      <c r="C85" s="232"/>
      <c r="D85" s="181"/>
      <c r="E85" s="181"/>
      <c r="F85" s="161"/>
      <c r="G85" s="105"/>
      <c r="H85" s="105"/>
      <c r="I85" s="106"/>
      <c r="J85" s="107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</row>
    <row r="86" spans="1:24" ht="27" customHeight="1">
      <c r="A86" s="87" t="s">
        <v>117</v>
      </c>
      <c r="B86" s="237" t="s">
        <v>118</v>
      </c>
      <c r="C86" s="238"/>
      <c r="D86" s="182"/>
      <c r="E86" s="182"/>
      <c r="F86" s="149"/>
      <c r="G86" s="105"/>
      <c r="H86" s="105"/>
      <c r="I86" s="106"/>
      <c r="J86" s="107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</row>
    <row r="87" spans="1:24" ht="27" customHeight="1">
      <c r="A87" s="87" t="s">
        <v>119</v>
      </c>
      <c r="B87" s="237" t="s">
        <v>120</v>
      </c>
      <c r="C87" s="238"/>
      <c r="D87" s="182"/>
      <c r="E87" s="182"/>
      <c r="F87" s="149"/>
      <c r="G87" s="105"/>
      <c r="H87" s="105"/>
      <c r="I87" s="106"/>
      <c r="J87" s="107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</row>
    <row r="88" spans="1:24" ht="27" customHeight="1">
      <c r="A88" s="87" t="s">
        <v>121</v>
      </c>
      <c r="B88" s="232" t="s">
        <v>122</v>
      </c>
      <c r="C88" s="232"/>
      <c r="D88" s="162"/>
      <c r="E88" s="162"/>
      <c r="F88" s="162"/>
      <c r="G88" s="109" t="s">
        <v>90</v>
      </c>
      <c r="H88" s="109" t="s">
        <v>90</v>
      </c>
      <c r="I88" s="110" t="s">
        <v>90</v>
      </c>
      <c r="J88" s="111" t="s">
        <v>90</v>
      </c>
      <c r="K88" s="112" t="s">
        <v>90</v>
      </c>
      <c r="L88" s="112" t="s">
        <v>90</v>
      </c>
      <c r="M88" s="112" t="s">
        <v>90</v>
      </c>
      <c r="N88" s="112" t="s">
        <v>90</v>
      </c>
      <c r="O88" s="112" t="s">
        <v>90</v>
      </c>
      <c r="P88" s="112" t="s">
        <v>90</v>
      </c>
      <c r="Q88" s="112" t="s">
        <v>90</v>
      </c>
      <c r="R88" s="112" t="s">
        <v>90</v>
      </c>
      <c r="S88" s="112" t="s">
        <v>90</v>
      </c>
      <c r="T88" s="112" t="s">
        <v>90</v>
      </c>
      <c r="U88" s="112" t="s">
        <v>90</v>
      </c>
      <c r="V88" s="112" t="s">
        <v>90</v>
      </c>
      <c r="W88" s="112" t="s">
        <v>90</v>
      </c>
      <c r="X88" s="112" t="s">
        <v>90</v>
      </c>
    </row>
    <row r="89" spans="1:24" ht="27" customHeight="1">
      <c r="A89" s="87" t="s">
        <v>123</v>
      </c>
      <c r="B89" s="232" t="s">
        <v>124</v>
      </c>
      <c r="C89" s="232"/>
      <c r="D89" s="162"/>
      <c r="E89" s="162"/>
      <c r="F89" s="162"/>
      <c r="G89" s="109" t="s">
        <v>90</v>
      </c>
      <c r="H89" s="109" t="s">
        <v>90</v>
      </c>
      <c r="I89" s="110" t="s">
        <v>90</v>
      </c>
      <c r="J89" s="111" t="s">
        <v>90</v>
      </c>
      <c r="K89" s="112" t="s">
        <v>90</v>
      </c>
      <c r="L89" s="112" t="s">
        <v>90</v>
      </c>
      <c r="M89" s="112" t="s">
        <v>90</v>
      </c>
      <c r="N89" s="112" t="s">
        <v>90</v>
      </c>
      <c r="O89" s="112" t="s">
        <v>90</v>
      </c>
      <c r="P89" s="112" t="s">
        <v>90</v>
      </c>
      <c r="Q89" s="112" t="s">
        <v>90</v>
      </c>
      <c r="R89" s="112" t="s">
        <v>90</v>
      </c>
      <c r="S89" s="112" t="s">
        <v>90</v>
      </c>
      <c r="T89" s="112" t="s">
        <v>90</v>
      </c>
      <c r="U89" s="112" t="s">
        <v>90</v>
      </c>
      <c r="V89" s="112" t="s">
        <v>90</v>
      </c>
      <c r="W89" s="112" t="s">
        <v>90</v>
      </c>
      <c r="X89" s="112" t="s">
        <v>90</v>
      </c>
    </row>
    <row r="90" spans="1:24" ht="27" customHeight="1">
      <c r="A90" s="87" t="s">
        <v>125</v>
      </c>
      <c r="B90" s="232" t="s">
        <v>126</v>
      </c>
      <c r="C90" s="232"/>
      <c r="D90" s="162"/>
      <c r="E90" s="162"/>
      <c r="F90" s="158"/>
      <c r="G90" s="88" t="e">
        <f>(G42-G85+G21+G23+#REF!-G86)/G9</f>
        <v>#REF!</v>
      </c>
      <c r="H90" s="88" t="e">
        <f>(H42-H85+H21+H23+#REF!-H86)/H9</f>
        <v>#REF!</v>
      </c>
      <c r="I90" s="89" t="e">
        <f>(I42-I85+I21+I23+#REF!-I86)/I9</f>
        <v>#REF!</v>
      </c>
      <c r="J90" s="113" t="e">
        <f>(J42-J85+J21+J23+#REF!-J86)/J9</f>
        <v>#REF!</v>
      </c>
      <c r="K90" s="114" t="e">
        <f>(K42-K85+K21+K23+#REF!-K86)/K9</f>
        <v>#REF!</v>
      </c>
      <c r="L90" s="114" t="e">
        <f>(L42-L85+L21+L23+#REF!-L86)/L9</f>
        <v>#REF!</v>
      </c>
      <c r="M90" s="114" t="e">
        <f>(M42-M85+M21+M23+#REF!-M86)/M9</f>
        <v>#REF!</v>
      </c>
      <c r="N90" s="114" t="e">
        <f>(N42-N85+N21+N23+#REF!-N86)/N9</f>
        <v>#REF!</v>
      </c>
      <c r="O90" s="114" t="e">
        <f>(O42-O85+O21+O23+#REF!-O86)/O9</f>
        <v>#REF!</v>
      </c>
      <c r="P90" s="114" t="e">
        <f>(P42-P85+P21+P23+#REF!-P86)/P9</f>
        <v>#REF!</v>
      </c>
      <c r="Q90" s="114" t="e">
        <f>(Q42-Q85+Q21+Q23+#REF!-Q86)/Q9</f>
        <v>#REF!</v>
      </c>
      <c r="R90" s="114" t="e">
        <f>(R42-R85+R21+R23+#REF!-R86)/R9</f>
        <v>#REF!</v>
      </c>
      <c r="S90" s="114" t="e">
        <f>(S42-S85+S21+S23+#REF!-S86)/S9</f>
        <v>#REF!</v>
      </c>
      <c r="T90" s="114" t="e">
        <f>(T42-T85+T21+T23+#REF!-T86)/T9</f>
        <v>#REF!</v>
      </c>
      <c r="U90" s="114" t="e">
        <f>(U42-U85+U21+U23+#REF!-U86)/U9</f>
        <v>#REF!</v>
      </c>
      <c r="V90" s="114" t="e">
        <f>(V42-V85+V21+V23+#REF!-V86)/V9</f>
        <v>#REF!</v>
      </c>
      <c r="W90" s="114" t="e">
        <f>(W42-W85+W21+W23+#REF!-W86)/W9</f>
        <v>#REF!</v>
      </c>
      <c r="X90" s="114" t="e">
        <f>(X42-X85+X21+X23+#REF!-X86)/X9</f>
        <v>#REF!</v>
      </c>
    </row>
    <row r="91" spans="1:24" ht="51" customHeight="1">
      <c r="A91" s="96" t="s">
        <v>127</v>
      </c>
      <c r="B91" s="233" t="s">
        <v>128</v>
      </c>
      <c r="C91" s="233"/>
      <c r="D91" s="183"/>
      <c r="E91" s="183"/>
      <c r="F91" s="163"/>
      <c r="G91" s="115" t="e">
        <f aca="true" t="shared" si="30" ref="G91:X91">G66-G90</f>
        <v>#REF!</v>
      </c>
      <c r="H91" s="115" t="e">
        <f t="shared" si="30"/>
        <v>#REF!</v>
      </c>
      <c r="I91" s="116" t="e">
        <f t="shared" si="30"/>
        <v>#REF!</v>
      </c>
      <c r="J91" s="117" t="e">
        <f t="shared" si="30"/>
        <v>#REF!</v>
      </c>
      <c r="K91" s="118" t="e">
        <f t="shared" si="30"/>
        <v>#REF!</v>
      </c>
      <c r="L91" s="118" t="e">
        <f t="shared" si="30"/>
        <v>#REF!</v>
      </c>
      <c r="M91" s="118" t="e">
        <f t="shared" si="30"/>
        <v>#REF!</v>
      </c>
      <c r="N91" s="118" t="e">
        <f t="shared" si="30"/>
        <v>#REF!</v>
      </c>
      <c r="O91" s="118" t="e">
        <f t="shared" si="30"/>
        <v>#REF!</v>
      </c>
      <c r="P91" s="118" t="e">
        <f t="shared" si="30"/>
        <v>#REF!</v>
      </c>
      <c r="Q91" s="118" t="e">
        <f t="shared" si="30"/>
        <v>#REF!</v>
      </c>
      <c r="R91" s="118" t="e">
        <f t="shared" si="30"/>
        <v>#REF!</v>
      </c>
      <c r="S91" s="118" t="e">
        <f t="shared" si="30"/>
        <v>#REF!</v>
      </c>
      <c r="T91" s="118" t="e">
        <f t="shared" si="30"/>
        <v>#REF!</v>
      </c>
      <c r="U91" s="118" t="e">
        <f t="shared" si="30"/>
        <v>#REF!</v>
      </c>
      <c r="V91" s="118" t="e">
        <f t="shared" si="30"/>
        <v>#REF!</v>
      </c>
      <c r="W91" s="118" t="e">
        <f t="shared" si="30"/>
        <v>#REF!</v>
      </c>
      <c r="X91" s="118" t="e">
        <f t="shared" si="30"/>
        <v>#REF!</v>
      </c>
    </row>
    <row r="92" spans="1:24" ht="54" customHeight="1" thickBot="1">
      <c r="A92" s="119" t="s">
        <v>129</v>
      </c>
      <c r="B92" s="234" t="s">
        <v>130</v>
      </c>
      <c r="C92" s="235"/>
      <c r="D92" s="176"/>
      <c r="E92" s="164"/>
      <c r="F92" s="164"/>
      <c r="G92" s="120"/>
      <c r="H92" s="120"/>
      <c r="I92" s="121"/>
      <c r="J92" s="122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</row>
    <row r="93" spans="1:24" ht="14.25">
      <c r="A93" s="166"/>
      <c r="B93" s="167"/>
      <c r="C93" s="168"/>
      <c r="D93" s="165"/>
      <c r="E93" s="165"/>
      <c r="F93" s="165"/>
      <c r="G93" s="124"/>
      <c r="H93" s="124"/>
      <c r="I93" s="124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</row>
    <row r="94" spans="1:24" ht="14.25">
      <c r="A94" s="166"/>
      <c r="B94" s="167"/>
      <c r="C94" s="168"/>
      <c r="D94" s="165"/>
      <c r="E94" s="165"/>
      <c r="F94" s="165"/>
      <c r="G94" s="124"/>
      <c r="H94" s="124"/>
      <c r="I94" s="124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</row>
    <row r="95" spans="1:24" ht="14.25">
      <c r="A95" s="166"/>
      <c r="B95" s="167"/>
      <c r="C95" s="168"/>
      <c r="D95" s="165"/>
      <c r="E95" s="165"/>
      <c r="F95" s="165"/>
      <c r="G95" s="124"/>
      <c r="H95" s="124"/>
      <c r="I95" s="124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1:24" ht="14.25">
      <c r="A96" s="166"/>
      <c r="B96" s="167"/>
      <c r="C96" s="168"/>
      <c r="D96" s="165"/>
      <c r="E96" s="165"/>
      <c r="F96" s="165"/>
      <c r="G96" s="124"/>
      <c r="H96" s="124"/>
      <c r="I96" s="124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</row>
    <row r="97" spans="1:24" ht="12.75">
      <c r="A97" s="29"/>
      <c r="B97" s="30"/>
      <c r="C97" s="31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</row>
  </sheetData>
  <sheetProtection/>
  <mergeCells count="42">
    <mergeCell ref="B43:B45"/>
    <mergeCell ref="B48:C48"/>
    <mergeCell ref="B64:C64"/>
    <mergeCell ref="B65:C65"/>
    <mergeCell ref="B88:C88"/>
    <mergeCell ref="B89:C89"/>
    <mergeCell ref="B82:C82"/>
    <mergeCell ref="B83:C83"/>
    <mergeCell ref="B90:C90"/>
    <mergeCell ref="B91:C91"/>
    <mergeCell ref="B92:C92"/>
    <mergeCell ref="B8:C8"/>
    <mergeCell ref="B84:C84"/>
    <mergeCell ref="B85:C85"/>
    <mergeCell ref="B86:C86"/>
    <mergeCell ref="B87:C87"/>
    <mergeCell ref="B80:C80"/>
    <mergeCell ref="B81:C81"/>
    <mergeCell ref="A68:A74"/>
    <mergeCell ref="B68:B74"/>
    <mergeCell ref="A78:F78"/>
    <mergeCell ref="B79:C79"/>
    <mergeCell ref="B67:C67"/>
    <mergeCell ref="B49:C49"/>
    <mergeCell ref="B56:C56"/>
    <mergeCell ref="B63:C63"/>
    <mergeCell ref="B66:C66"/>
    <mergeCell ref="B35:B37"/>
    <mergeCell ref="B41:C41"/>
    <mergeCell ref="B7:C7"/>
    <mergeCell ref="B9:C9"/>
    <mergeCell ref="B19:C19"/>
    <mergeCell ref="B21:B27"/>
    <mergeCell ref="B29:B32"/>
    <mergeCell ref="B17:B18"/>
    <mergeCell ref="B11:B15"/>
    <mergeCell ref="C5:E5"/>
    <mergeCell ref="E1:F1"/>
    <mergeCell ref="E2:F2"/>
    <mergeCell ref="E3:F3"/>
    <mergeCell ref="E4:F4"/>
    <mergeCell ref="B33:C33"/>
  </mergeCells>
  <printOptions horizontalCentered="1"/>
  <pageMargins left="0.15748031496062992" right="0.15748031496062992" top="0.8661417322834646" bottom="0.31496062992125984" header="0.984251968503937" footer="0.4330708661417323"/>
  <pageSetup fitToHeight="2" fitToWidth="2" horizontalDpi="600" verticalDpi="600" orientation="portrait" paperSize="9" scale="80" r:id="rId1"/>
  <rowBreaks count="1" manualBreakCount="1">
    <brk id="65" max="23" man="1"/>
  </rowBreaks>
  <colBreaks count="1" manualBreakCount="1">
    <brk id="6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B1" sqref="B1:B2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E1">
      <selection activeCell="K3" sqref="K3"/>
    </sheetView>
  </sheetViews>
  <sheetFormatPr defaultColWidth="8.796875" defaultRowHeight="14.25"/>
  <cols>
    <col min="1" max="1" width="2.69921875" style="0" bestFit="1" customWidth="1"/>
    <col min="2" max="2" width="20.8984375" style="0" customWidth="1"/>
    <col min="16" max="16" width="17.69921875" style="0" customWidth="1"/>
  </cols>
  <sheetData>
    <row r="1" spans="1:16" ht="25.5" customHeight="1">
      <c r="A1" s="243" t="s">
        <v>0</v>
      </c>
      <c r="B1" s="244" t="s">
        <v>4</v>
      </c>
      <c r="C1" s="244" t="s">
        <v>5</v>
      </c>
      <c r="D1" s="245" t="s">
        <v>6</v>
      </c>
      <c r="E1" s="242" t="s">
        <v>7</v>
      </c>
      <c r="F1" s="242"/>
      <c r="G1" s="246" t="s">
        <v>8</v>
      </c>
      <c r="H1" s="246"/>
      <c r="I1" s="242" t="s">
        <v>3</v>
      </c>
      <c r="J1" s="242" t="s">
        <v>9</v>
      </c>
      <c r="K1" s="242" t="s">
        <v>133</v>
      </c>
      <c r="L1" s="242" t="s">
        <v>39</v>
      </c>
      <c r="M1" s="242" t="s">
        <v>40</v>
      </c>
      <c r="N1" s="242" t="s">
        <v>41</v>
      </c>
      <c r="O1" s="242" t="s">
        <v>42</v>
      </c>
      <c r="P1" s="242" t="s">
        <v>132</v>
      </c>
    </row>
    <row r="2" spans="1:16" ht="28.5" customHeight="1">
      <c r="A2" s="243"/>
      <c r="B2" s="244"/>
      <c r="C2" s="244"/>
      <c r="D2" s="245"/>
      <c r="E2" s="1" t="s">
        <v>10</v>
      </c>
      <c r="F2" s="1" t="s">
        <v>11</v>
      </c>
      <c r="G2" s="1" t="s">
        <v>1</v>
      </c>
      <c r="H2" s="2" t="s">
        <v>2</v>
      </c>
      <c r="I2" s="242"/>
      <c r="J2" s="242"/>
      <c r="K2" s="242"/>
      <c r="L2" s="242"/>
      <c r="M2" s="242"/>
      <c r="N2" s="242"/>
      <c r="O2" s="242"/>
      <c r="P2" s="242"/>
    </row>
    <row r="3" spans="1:16" ht="14.25">
      <c r="A3" s="3">
        <v>1</v>
      </c>
      <c r="B3" s="4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134">
        <v>16</v>
      </c>
    </row>
    <row r="4" spans="1:16" ht="14.25">
      <c r="A4" s="6"/>
      <c r="B4" s="7" t="s">
        <v>12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4.25">
      <c r="A5" s="6"/>
      <c r="B5" s="9" t="s">
        <v>13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4.25">
      <c r="A6" s="6"/>
      <c r="B6" s="9" t="s">
        <v>14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2.5">
      <c r="A7" s="6" t="s">
        <v>18</v>
      </c>
      <c r="B7" s="7" t="s">
        <v>19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4.25">
      <c r="A8" s="6"/>
      <c r="B8" s="10" t="s">
        <v>13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4.25">
      <c r="A9" s="6"/>
      <c r="B9" s="9" t="s">
        <v>14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56.25">
      <c r="A10" s="11" t="s">
        <v>20</v>
      </c>
      <c r="B10" s="12" t="s">
        <v>21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4.25">
      <c r="A11" s="6"/>
      <c r="B11" s="10" t="s">
        <v>13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4.25">
      <c r="A12" s="6"/>
      <c r="B12" s="13" t="s">
        <v>22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2.5">
      <c r="A13" s="6"/>
      <c r="B13" s="13" t="s">
        <v>23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6"/>
      <c r="B14" s="13" t="s">
        <v>15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6"/>
      <c r="B15" s="13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4.25">
      <c r="A16" s="6"/>
      <c r="B16" s="9" t="s">
        <v>14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4.25">
      <c r="A17" s="6"/>
      <c r="B17" s="13" t="s">
        <v>22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2.5">
      <c r="A18" s="6"/>
      <c r="B18" s="14" t="s">
        <v>23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4.25">
      <c r="A19" s="15"/>
      <c r="B19" s="16" t="s">
        <v>25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4.25">
      <c r="A20" s="6"/>
      <c r="B20" s="13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4.25">
      <c r="A21" s="240" t="s">
        <v>33</v>
      </c>
      <c r="B21" s="24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4.25">
      <c r="A22" s="240"/>
      <c r="B22" s="24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4.25" hidden="1">
      <c r="A23" s="240"/>
      <c r="B23" s="24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4.25" hidden="1">
      <c r="A24" s="240"/>
      <c r="B24" s="24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4.25" hidden="1">
      <c r="A25" s="240"/>
      <c r="B25" s="24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4.25">
      <c r="A26" s="17"/>
      <c r="B26" s="18" t="s">
        <v>26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4.25">
      <c r="A27" s="6"/>
      <c r="B27" s="13" t="s">
        <v>27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4.25">
      <c r="A28" s="6"/>
      <c r="B28" s="13" t="s">
        <v>28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4.25">
      <c r="A29" s="6"/>
      <c r="B29" s="19" t="s">
        <v>29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4.25">
      <c r="A30" s="6"/>
      <c r="B30" s="20" t="s">
        <v>14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4.25">
      <c r="A31" s="6"/>
      <c r="B31" s="16" t="s">
        <v>30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4.25">
      <c r="A32" s="6"/>
      <c r="B32" s="16" t="s">
        <v>31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25">
      <c r="A33" s="6"/>
      <c r="B33" s="16" t="s">
        <v>32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45">
      <c r="A34" s="23" t="s">
        <v>34</v>
      </c>
      <c r="B34" s="12" t="s">
        <v>35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4.25">
      <c r="A35" s="6"/>
      <c r="B35" s="9" t="s">
        <v>13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4.25">
      <c r="A36" s="6"/>
      <c r="B36" s="9" t="s">
        <v>14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33.75">
      <c r="A37" s="23" t="s">
        <v>36</v>
      </c>
      <c r="B37" s="12" t="s">
        <v>37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4.25">
      <c r="A38" s="21"/>
      <c r="B38" s="9" t="s">
        <v>13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4.25">
      <c r="A39" s="21"/>
      <c r="B39" s="9" t="s">
        <v>14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4.25">
      <c r="A40" s="21"/>
      <c r="B40" s="9" t="s">
        <v>16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4.25">
      <c r="A41" s="21"/>
      <c r="B41" s="9" t="s">
        <v>17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4.25">
      <c r="A42" s="11" t="s">
        <v>33</v>
      </c>
      <c r="B42" s="2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4.25">
      <c r="A43" s="11"/>
      <c r="B43" s="9" t="s">
        <v>13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4.25">
      <c r="A44" s="6"/>
      <c r="B44" s="13" t="s">
        <v>31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4.25">
      <c r="A45" s="6"/>
      <c r="B45" s="9" t="s">
        <v>14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4.25">
      <c r="A46" s="6"/>
      <c r="B46" s="13" t="s">
        <v>31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4.25">
      <c r="A47" s="8"/>
      <c r="B47" s="13" t="s">
        <v>38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90">
      <c r="A48" s="24" t="s">
        <v>43</v>
      </c>
      <c r="B48" s="25" t="s">
        <v>44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4.25">
      <c r="A49" s="21"/>
      <c r="B49" s="26" t="s">
        <v>13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4.25">
      <c r="A50" s="11" t="s">
        <v>33</v>
      </c>
      <c r="B50" s="2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4.25">
      <c r="A51" s="11"/>
      <c r="B51" s="26" t="s">
        <v>13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4.25">
      <c r="A52" s="11"/>
      <c r="B52" s="28" t="s">
        <v>31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</sheetData>
  <sheetProtection/>
  <mergeCells count="16">
    <mergeCell ref="P1:P2"/>
    <mergeCell ref="O1:O2"/>
    <mergeCell ref="N1:N2"/>
    <mergeCell ref="I1:I2"/>
    <mergeCell ref="L1:L2"/>
    <mergeCell ref="M1:M2"/>
    <mergeCell ref="A21:A25"/>
    <mergeCell ref="B21:B25"/>
    <mergeCell ref="J1:J2"/>
    <mergeCell ref="K1:K2"/>
    <mergeCell ref="A1:A2"/>
    <mergeCell ref="B1:B2"/>
    <mergeCell ref="C1:C2"/>
    <mergeCell ref="D1:D2"/>
    <mergeCell ref="E1:F1"/>
    <mergeCell ref="G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Mirek</cp:lastModifiedBy>
  <cp:lastPrinted>2013-07-02T07:45:11Z</cp:lastPrinted>
  <dcterms:created xsi:type="dcterms:W3CDTF">2011-06-09T08:01:16Z</dcterms:created>
  <dcterms:modified xsi:type="dcterms:W3CDTF">2013-07-08T07:49:18Z</dcterms:modified>
  <cp:category/>
  <cp:version/>
  <cp:contentType/>
  <cp:contentStatus/>
</cp:coreProperties>
</file>