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7755" activeTab="5"/>
  </bookViews>
  <sheets>
    <sheet name="Zał 3" sheetId="1" r:id="rId1"/>
    <sheet name="Zał 6" sheetId="2" r:id="rId2"/>
    <sheet name="Zał 7" sheetId="3" r:id="rId3"/>
    <sheet name="Zał 8" sheetId="4" r:id="rId4"/>
    <sheet name="Zał 9" sheetId="5" r:id="rId5"/>
    <sheet name="Zał 10" sheetId="6" r:id="rId6"/>
  </sheets>
  <definedNames>
    <definedName name="_xlnm.Print_Area" localSheetId="0">'Zał 3'!$A$1:$G$50</definedName>
  </definedNames>
  <calcPr calcMode="manual" fullCalcOnLoad="1"/>
</workbook>
</file>

<file path=xl/sharedStrings.xml><?xml version="1.0" encoding="utf-8"?>
<sst xmlns="http://schemas.openxmlformats.org/spreadsheetml/2006/main" count="844" uniqueCount="427">
  <si>
    <t xml:space="preserve">   §  </t>
  </si>
  <si>
    <t>Treść</t>
  </si>
  <si>
    <t>Dział</t>
  </si>
  <si>
    <t>Rozdział</t>
  </si>
  <si>
    <t>1.</t>
  </si>
  <si>
    <t>2.</t>
  </si>
  <si>
    <t>3.</t>
  </si>
  <si>
    <t>4.</t>
  </si>
  <si>
    <t>I</t>
  </si>
  <si>
    <t>II</t>
  </si>
  <si>
    <t>III</t>
  </si>
  <si>
    <t>IV</t>
  </si>
  <si>
    <t>Przychody</t>
  </si>
  <si>
    <t xml:space="preserve"> w  zł</t>
  </si>
  <si>
    <t>Zakup materiałów i wyposażenia</t>
  </si>
  <si>
    <t>4300</t>
  </si>
  <si>
    <t>Zakup usług pozostałych</t>
  </si>
  <si>
    <t>4700</t>
  </si>
  <si>
    <t>Szkolenia pracowników niebędących członkami korpusu służby cywilnej</t>
  </si>
  <si>
    <t>Zmiana planu</t>
  </si>
  <si>
    <t>Plan po zmianach</t>
  </si>
  <si>
    <t>5.</t>
  </si>
  <si>
    <t>6.</t>
  </si>
  <si>
    <t>853 85311</t>
  </si>
  <si>
    <t>Stan środków obrotowych z poprzedniego roku</t>
  </si>
  <si>
    <t>0830</t>
  </si>
  <si>
    <t>0840</t>
  </si>
  <si>
    <t>0920</t>
  </si>
  <si>
    <t>0970</t>
  </si>
  <si>
    <t>2510</t>
  </si>
  <si>
    <t>Wpływy z usług</t>
  </si>
  <si>
    <t>Wpływy ze sprzedaży wyrobów</t>
  </si>
  <si>
    <t>Pozostałe odsetki</t>
  </si>
  <si>
    <t>Wpływy z różnych dochodów</t>
  </si>
  <si>
    <t>Dotacja podmiotowa z budżetu otrzymana przez samorządowy zakład budżetowych</t>
  </si>
  <si>
    <t>3020</t>
  </si>
  <si>
    <t>3110</t>
  </si>
  <si>
    <t>4010</t>
  </si>
  <si>
    <t>4110</t>
  </si>
  <si>
    <t>4210</t>
  </si>
  <si>
    <t>4260</t>
  </si>
  <si>
    <t>4270</t>
  </si>
  <si>
    <t>4280</t>
  </si>
  <si>
    <t>4350</t>
  </si>
  <si>
    <t>4360</t>
  </si>
  <si>
    <t>4370</t>
  </si>
  <si>
    <t>4430</t>
  </si>
  <si>
    <t>Wydatki osobowe niezaliczone do wynagrodzeń</t>
  </si>
  <si>
    <t>Świadczenia społeczne</t>
  </si>
  <si>
    <t>Wynagrodzenia osobowe pracowników</t>
  </si>
  <si>
    <t>Składki na ubezpieczenia społeczne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</si>
  <si>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</si>
  <si>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</si>
  <si>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</si>
  <si>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</si>
  <si>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</si>
  <si>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</si>
  <si>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Różne opłaty i składki</t>
  </si>
  <si>
    <t>6210</t>
  </si>
  <si>
    <t>Dotacje celowe otrzymane z budżetu na finasowanie lub dofinansowanie kosztów realizacji inwestycji i zakupów inwestycyjnych samorządowych zakładów budżetowych</t>
  </si>
  <si>
    <t>6080</t>
  </si>
  <si>
    <t>Stan środków obrotowych na koniec roku</t>
  </si>
  <si>
    <t>Koszty</t>
  </si>
  <si>
    <t xml:space="preserve">             Plan przychodów i kosztów samorządowego zakładu budżetowego na 2012 rok</t>
  </si>
  <si>
    <t>Plan na 2012 rok</t>
  </si>
  <si>
    <t>6070</t>
  </si>
  <si>
    <t>Wydatki inwestycyjne samorządowych zakładów budżetowych</t>
  </si>
  <si>
    <t>2440</t>
  </si>
  <si>
    <t>Dotacje celowe otrzymane z państwowych funduszy celowych na realizację zadań bieżących jednostek sektora finansów publicznych</t>
  </si>
  <si>
    <t>4040</t>
  </si>
  <si>
    <t>Dodatkowe wynagrodzenie roczne</t>
  </si>
  <si>
    <t>4440</t>
  </si>
  <si>
    <t>Odpisy na zakładowy fundusz świadczeń socjalnych</t>
  </si>
  <si>
    <t>4400</t>
  </si>
  <si>
    <t>4410</t>
  </si>
  <si>
    <t>4720</t>
  </si>
  <si>
    <t>Opłaty za administrowanie i czynsze za budynki, lokale i pomieszczenia garażowe</t>
  </si>
  <si>
    <t>Podróże służbowe krajowe</t>
  </si>
  <si>
    <t>Amortyzacja</t>
  </si>
  <si>
    <t>4120</t>
  </si>
  <si>
    <t>Składki na Fundusz Pracy</t>
  </si>
  <si>
    <t>Wydatki na zakupy inwestycyjne samorządowych zakładów budżetowych</t>
  </si>
  <si>
    <t>Pozostałe zwiększenia (amortyzacja)</t>
  </si>
  <si>
    <t>*</t>
  </si>
  <si>
    <t>4480</t>
  </si>
  <si>
    <t>Podatek od nieruchomosci</t>
  </si>
  <si>
    <r>
      <t xml:space="preserve">Załącznik Nr 3 do Uchwały Nr XXVI/201/2012                                                                                                                                                   Rady Powiatu w Starachowicach
z dnia 28 - grudnia - 2012 roku        </t>
    </r>
    <r>
      <rPr>
        <b/>
        <sz val="10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</si>
  <si>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Załącznik Nr 6 do Uchwały Nr XXVI/201/2012
Rady Powiatu w Starachowicach
z dnia 28 - grudnia - 2012 roku</t>
  </si>
  <si>
    <t>Limity wydatków na wieloletnie przedsięwzięcia planowane do poniesienia w 2012 roku</t>
  </si>
  <si>
    <t>w złotych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</si>
  <si>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</si>
  <si>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</si>
  <si>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</si>
  <si>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</si>
  <si>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</si>
  <si>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</si>
  <si>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2012 (7+8+10+11)</t>
  </si>
  <si>
    <t>w tym źródła finansowania</t>
  </si>
  <si>
    <t>dochody własne jst</t>
  </si>
  <si>
    <t>kredyty i pożyczki</t>
  </si>
  <si>
    <t>w tym:</t>
  </si>
  <si>
    <t>dotacje i środki pochodzące z innych  źr.*</t>
  </si>
  <si>
    <t>środki wymienione
w art. 5 ust. 1 pkt 2 i 3 u.f.p.</t>
  </si>
  <si>
    <t xml:space="preserve"> </t>
  </si>
  <si>
    <t>O20</t>
  </si>
  <si>
    <t>O2001</t>
  </si>
  <si>
    <t>Wspieranie rozwoju obszarów wiejskich - zwiększenie lesistości</t>
  </si>
  <si>
    <t>A.    
 B.
 C. 77 410 zł
 D.</t>
  </si>
  <si>
    <t>Starostwo Powiatowe</t>
  </si>
  <si>
    <t>wydatki bieżące</t>
  </si>
  <si>
    <t>wydatki majatkowe</t>
  </si>
  <si>
    <t>Razem dział O20:</t>
  </si>
  <si>
    <t xml:space="preserve">Przebudowa mostów: na rzece Psarce w m. Tarczek i na rzece Czarna Woda w m. Łomno położonych w ciągu dróg powiatowych łączących drogi wojewódzkie 751 i 752" </t>
  </si>
  <si>
    <t>A.          908 300 zł
 B.          500 000 zł
 C.
 D.</t>
  </si>
  <si>
    <t>Zarząd Dróg Powiatowych</t>
  </si>
  <si>
    <t>wydatki bieżace</t>
  </si>
  <si>
    <t xml:space="preserve">"Przebudowa drogi powiatowej nr 0603 T Szerzawy - Chybice - Wieloborowice - Szarotka" </t>
  </si>
  <si>
    <t>A.    
 B.
 C.
 D.</t>
  </si>
  <si>
    <t>wydatki majątkowe</t>
  </si>
  <si>
    <t>"Przebudowa dróg powiatowych: nr 0613 T Starachowice-Adamów-Styków-Jabłonna-Dąbrowa-Pawłów oraz nr 0628 T Dąbrowa-Kałków  w zakresie poprawy parametrów bezpieczeństwa ruchu drogowego i pieszego"</t>
  </si>
  <si>
    <t>A.            955 526 zł     
 B.        1 114 782 zł
 C.
 D.</t>
  </si>
  <si>
    <t>Zarząd Dróg Powiatowych
Starostwo Powiatowe</t>
  </si>
  <si>
    <t>"Rozbudowa drogi powiatowej nr 0625T (15929) Krynki - Brody"</t>
  </si>
  <si>
    <t>A.          
 B.          
 C.
 D.</t>
  </si>
  <si>
    <t>"Przebudowa mostu na rzece Świślina w ciągu drogi powiatowej nr 0600 T Rzepin - Rzepinek - Szerzawy - Brzezie - Łomno w m. Rzepinek - wykonanie dokumentacji"</t>
  </si>
  <si>
    <t>7.</t>
  </si>
  <si>
    <t>"Przebudowa drogi powiatowej nr 0561T Mirzec (Ogrody) - Poddąbrowa - Tychów Stary w m. Mirzec Ogrody"</t>
  </si>
  <si>
    <t>A.          
 B.             300 000 zł        
 C.
 D.</t>
  </si>
  <si>
    <t>8.</t>
  </si>
  <si>
    <t>Zapewnienie przejezdności dróg poprzez odśnieżanie i likwidacje śliskości w okresie zimowym</t>
  </si>
  <si>
    <t>9.</t>
  </si>
  <si>
    <t>Zapewnienie bezpieczeństwa ruchu drogowego</t>
  </si>
  <si>
    <t>10.</t>
  </si>
  <si>
    <t>Działalność statutowa - administracja ZDP</t>
  </si>
  <si>
    <t>Razem dział 600:</t>
  </si>
  <si>
    <t>11.</t>
  </si>
  <si>
    <t>Zarządzanie nieruchomością i koszty eksploatacyjne budynku przy ul. Mrozowskiego 9</t>
  </si>
  <si>
    <t>Razem dział 700:</t>
  </si>
  <si>
    <t>12.</t>
  </si>
  <si>
    <t>Umowy, które są niezbędne dla zapewnienia ciągłości działania</t>
  </si>
  <si>
    <t xml:space="preserve">PINB </t>
  </si>
  <si>
    <t>Razem dział 710:</t>
  </si>
  <si>
    <t>13.</t>
  </si>
  <si>
    <t>"e-świętokrzyskie - Budowa Systemu Informacji Przestrzennej Województwa Świętokrzyskiego"</t>
  </si>
  <si>
    <t>Razem dział 720:</t>
  </si>
  <si>
    <t>14.</t>
  </si>
  <si>
    <t>15.</t>
  </si>
  <si>
    <t>Reklama (witacza)  - Tablica promocyjna Powiatu Starachowickiego</t>
  </si>
  <si>
    <t>16.</t>
  </si>
  <si>
    <t>Trwałość projektu "Nad Czarną i Kamienną - nieodkryte piękno północnej części województwa świętokrzyskiego"</t>
  </si>
  <si>
    <t>Razem dział 750:</t>
  </si>
  <si>
    <t>17.</t>
  </si>
  <si>
    <t xml:space="preserve">KPPSP </t>
  </si>
  <si>
    <t>Razem dział 754:</t>
  </si>
  <si>
    <t>18.</t>
  </si>
  <si>
    <t>801
854</t>
  </si>
  <si>
    <t>80102
80111
80121
80134
85403</t>
  </si>
  <si>
    <t>SOSzW</t>
  </si>
  <si>
    <t>19.</t>
  </si>
  <si>
    <t>I LO</t>
  </si>
  <si>
    <t>20.</t>
  </si>
  <si>
    <t>"Pamięć kulturowa narodów"</t>
  </si>
  <si>
    <t xml:space="preserve">A.    
 B.
 C.
 D. </t>
  </si>
  <si>
    <t>21.</t>
  </si>
  <si>
    <t>II LO</t>
  </si>
  <si>
    <t>22.</t>
  </si>
  <si>
    <t>III LO</t>
  </si>
  <si>
    <t>23.</t>
  </si>
  <si>
    <t>80120
80130</t>
  </si>
  <si>
    <t>ZSZ Nr 3</t>
  </si>
  <si>
    <t>24.</t>
  </si>
  <si>
    <t>Budowa Hali Sportowej przy I Liceum Ogólnokształcącym w Starachowicach</t>
  </si>
  <si>
    <t>A.           800 000 zł  
 B.
 C.
 D.</t>
  </si>
  <si>
    <t>25.</t>
  </si>
  <si>
    <t>80123
80130</t>
  </si>
  <si>
    <t>ZSZ Nr 2</t>
  </si>
  <si>
    <t>26.</t>
  </si>
  <si>
    <t>Budowanie standardów europejskich szkolnictwa zawodowego poprzez wymianę doświadczeń</t>
  </si>
  <si>
    <t>27.</t>
  </si>
  <si>
    <t>ZSZ Nr 1</t>
  </si>
  <si>
    <t>28.</t>
  </si>
  <si>
    <t>"Kurs językowy Europejskiej Gastronomii i Hotelarstwa"</t>
  </si>
  <si>
    <t>A.    
 B.            
 C.
 D.</t>
  </si>
  <si>
    <t>31.</t>
  </si>
  <si>
    <t>"Uczenie się przez całe życie - zagraniczna praktyka inspiracją do działania w procesie poznawania europejskiego rynku pracy"</t>
  </si>
  <si>
    <t>32.</t>
  </si>
  <si>
    <t>"Eckstein - Kamień węgielny"</t>
  </si>
  <si>
    <t>33.</t>
  </si>
  <si>
    <t>"Uczenie się przez całe życie - wspieranie mobilności zawodowej uczniów Zasadniczej Szkoły Zawodowej w Starchowicach"</t>
  </si>
  <si>
    <t>34.</t>
  </si>
  <si>
    <t>80140
85410</t>
  </si>
  <si>
    <t>CKP</t>
  </si>
  <si>
    <t>35.</t>
  </si>
  <si>
    <t>ZPO</t>
  </si>
  <si>
    <t>36.</t>
  </si>
  <si>
    <t>PPP</t>
  </si>
  <si>
    <t>37.</t>
  </si>
  <si>
    <t>MOGKiK</t>
  </si>
  <si>
    <t>38.</t>
  </si>
  <si>
    <t>MDK</t>
  </si>
  <si>
    <t>39.</t>
  </si>
  <si>
    <t>POP</t>
  </si>
  <si>
    <t>Razem dział 801, 854:</t>
  </si>
  <si>
    <t>40.</t>
  </si>
  <si>
    <t>ZPOW</t>
  </si>
  <si>
    <t>41.</t>
  </si>
  <si>
    <t>DPS w Starachowicach</t>
  </si>
  <si>
    <t>42.</t>
  </si>
  <si>
    <t>DPS w Kałkowie-Godowie</t>
  </si>
  <si>
    <t>43.</t>
  </si>
  <si>
    <t>Decyzje na świadczenia społeczne</t>
  </si>
  <si>
    <t>PCPR</t>
  </si>
  <si>
    <t>44.</t>
  </si>
  <si>
    <t>Umowy na ciągłość funkcjonowania jednostki</t>
  </si>
  <si>
    <t>Razem dział 852:</t>
  </si>
  <si>
    <t>45.</t>
  </si>
  <si>
    <t>PUP Starachowice</t>
  </si>
  <si>
    <t>46.</t>
  </si>
  <si>
    <t>"Profesjonalizm naszą dewizą - uśmiech naszą wizytówką"</t>
  </si>
  <si>
    <t>47.</t>
  </si>
  <si>
    <t>"Szczęśliwej drogi"</t>
  </si>
  <si>
    <t>A.               37 976 zł
 B.
 C.
 D.</t>
  </si>
  <si>
    <t>48.</t>
  </si>
  <si>
    <t xml:space="preserve">"Profesjonalny pośrednik - dostępny urząd" </t>
  </si>
  <si>
    <t>49.</t>
  </si>
  <si>
    <t>"Moja przyszłość w moich rękach"</t>
  </si>
  <si>
    <t>A.    9 730 zł
 B.
 C.
 D.</t>
  </si>
  <si>
    <t>Razem dział 853:</t>
  </si>
  <si>
    <t>Ogółem:</t>
  </si>
  <si>
    <t>ogółem wydatki bieżące:</t>
  </si>
  <si>
    <t>ogółem 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</si>
  <si>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</si>
  <si>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</si>
  <si>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</si>
  <si>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</si>
  <si>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</si>
  <si>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 xml:space="preserve">                                                                                                                                                  Załącznik Nr 7 do Uchwały Nr XXVI/201/2012
                                                                                                                                                                                                    Rady Powiatu w Starachowicach 
                                                                                                                                                                                                     z dnia 28 - grudnia - 2012 roku</t>
  </si>
  <si>
    <t>Limity wydatków na inwestycje jednoroczne w 2012 roku</t>
  </si>
  <si>
    <t>§</t>
  </si>
  <si>
    <t>Nazwa zadania inwestycyjnego</t>
  </si>
  <si>
    <t>rok budżetowy 2012 (6+7+9+10)</t>
  </si>
  <si>
    <t>kredyty, pożyczki i obligacje</t>
  </si>
  <si>
    <t>dotacje i środki pochodzące
z innych  źr.*</t>
  </si>
  <si>
    <t>kredyty i pożyczki zaciągnięte na realizację zadania pod refundację wydatków</t>
  </si>
  <si>
    <t xml:space="preserve">Przebudowa drogi powiatowej nr 0612 T Rzepin - Dąbrowa w m. Rzepin - wykonanie chodnika </t>
  </si>
  <si>
    <t xml:space="preserve">A. 193 100 zł
B. 193 160 zł
C.
D. </t>
  </si>
  <si>
    <t>ZDP</t>
  </si>
  <si>
    <t>Przebudowa drogi powiatowej nr 0616 T w m. Dziurów</t>
  </si>
  <si>
    <t xml:space="preserve">A. 266 900 zł
B. 266 886 zł
C.
D. </t>
  </si>
  <si>
    <t>Przebudowa drogi powiatowej nr 0615 T przez wieś Adamów</t>
  </si>
  <si>
    <t xml:space="preserve">A.      
B. 54 641 zł
C.
D. </t>
  </si>
  <si>
    <t>Przebudowa drogi powiatowej nr 0564 T przez wieś Malcówki</t>
  </si>
  <si>
    <t xml:space="preserve">A.     
B.   50 317 zł
C.
D. </t>
  </si>
  <si>
    <t xml:space="preserve">Przebudowa drogi powiatowej nr 0560 T Podkowalów - Mirzec - Poddąbrowa </t>
  </si>
  <si>
    <t xml:space="preserve">A. 124 600 zł
B. 174 804 zł
C.
D. </t>
  </si>
  <si>
    <t>Przebudowa drogi powiatowej nr 0624 T Brody - Krynki Duże - Krynki Małe w m. Krynki - wykonanie chodnika w istniejącym pasie drogowym</t>
  </si>
  <si>
    <t xml:space="preserve">A.      
B.  20 523 zł
C.
D. </t>
  </si>
  <si>
    <t>Zakup kilmatyzatora do pomieszczeń biurowych ZDP</t>
  </si>
  <si>
    <t xml:space="preserve">A.      
B. 
C.
D. </t>
  </si>
  <si>
    <t>Zakup sprzętu komputerowego i maszyn kopiujących</t>
  </si>
  <si>
    <t xml:space="preserve">A.      
B.
C.
D. </t>
  </si>
  <si>
    <t>710
900</t>
  </si>
  <si>
    <t>71014
90019</t>
  </si>
  <si>
    <t>6060
6060</t>
  </si>
  <si>
    <t>Zakup samochodu służbowego</t>
  </si>
  <si>
    <t xml:space="preserve">30 000 zł  
 29 950 zł   </t>
  </si>
  <si>
    <t>Montaż ław kominiarskich wraz z przebudową 7 kominów na budynku Starostwa Powiatowego w Starachowicach ul. Dr Wł. Borkowskiego 4</t>
  </si>
  <si>
    <t>Wykonanie instalacji gazowej wewnętrznej w budynku Archiwum Zakładowego Starostwa Powiatowego w Starachowicach ul. Hutnicza 14</t>
  </si>
  <si>
    <t>Projekt instalacji hydrantów wewnętrznych na Oddziale I DPS</t>
  </si>
  <si>
    <t>DPS Starachowice</t>
  </si>
  <si>
    <t>Zakup aparatu laserowego do rehabilitacji zawodowej</t>
  </si>
  <si>
    <t>Zakup pralki</t>
  </si>
  <si>
    <t>ZPOW Staw Kunowski</t>
  </si>
  <si>
    <t>Ogółem</t>
  </si>
  <si>
    <t>x</t>
  </si>
  <si>
    <t>Załącznik Nr 8 do Uchwały Nr XXVI/201/2012
Rady Powiatu w Starachowicach                                                                                                                                                                            z dnia 28 - grudnia - 2012 roku</t>
  </si>
  <si>
    <t>Wydatki na programy i projekty realizowane ze środków pochodzących z budżetu Unii Europejskiej oraz innych źródeł zagranicznych, niepodlegających zwrotowi na 2012 rok</t>
  </si>
  <si>
    <t>L.p.</t>
  </si>
  <si>
    <t>Projekt</t>
  </si>
  <si>
    <t>Okres realizacji zadania</t>
  </si>
  <si>
    <t>Przewidywane nakłady i źródła finansowania</t>
  </si>
  <si>
    <t>Wydatki w roku budżetowym 2012</t>
  </si>
  <si>
    <t>źródło</t>
  </si>
  <si>
    <t>kwota</t>
  </si>
  <si>
    <t>Program:Regionalny Program Operacyjny Województwa Świętokrzyskiego 2007-2013</t>
  </si>
  <si>
    <t>2008-2013</t>
  </si>
  <si>
    <t>Wartość zadania:</t>
  </si>
  <si>
    <t>Prioeytet: 2. Wsparcie innowacyjności, budowa społeczeństwa informacyjnego oraz wzrost potencjału inwestycyjnego regionu</t>
  </si>
  <si>
    <t>Wydatki bieżące:</t>
  </si>
  <si>
    <t>Działanie: 2.2 Budowa infrastruktury społeczeństwa informacyjnego</t>
  </si>
  <si>
    <t>- środki z budżetu j.s.t.</t>
  </si>
  <si>
    <t>Projekt:"e-świetokrzyskie Rozbudowa Infrastruktury Informatycznej JST" - Informatyzacja Starostwa Powiatowego w Starachowicach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</si>
  <si>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</si>
  <si>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</si>
  <si>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</si>
  <si>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</si>
  <si>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Program: Regionalny Program Operacyjny Województwa Świętokrzyskiego na lata 2007-2013</t>
  </si>
  <si>
    <t>2010 -2013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</si>
  <si>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</si>
  <si>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</si>
  <si>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</si>
  <si>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r>
      <t>§</t>
    </r>
    <r>
      <rPr>
        <sz val="9"/>
        <rFont val="Times New Roman CE"/>
        <family val="1"/>
      </rPr>
      <t xml:space="preserve"> 6059 - 3 375 zł</t>
    </r>
  </si>
  <si>
    <r>
      <t>§</t>
    </r>
    <r>
      <rPr>
        <sz val="9"/>
        <rFont val="Times New Roman CE"/>
        <family val="1"/>
      </rPr>
      <t xml:space="preserve"> 6057 - 19 125 zł</t>
    </r>
  </si>
  <si>
    <t>Program: COMENIUS</t>
  </si>
  <si>
    <t>2012-2013</t>
  </si>
  <si>
    <t>I Liceum Ogólnokształcące</t>
  </si>
  <si>
    <t>Priorytet:</t>
  </si>
  <si>
    <t>Działanie:</t>
  </si>
  <si>
    <t>Projekt: "Pamięć kulturowa narodów"</t>
  </si>
  <si>
    <t xml:space="preserve">§ 4211 -   8 000 zł  
§ 4221 -      800 zł             § 4241 -      800 zł
       § 4301 -   9 200 zł            § 4411 -   4 800 zł                                  § 4421 - 40 800 zł                         § 4431 -   1 200 zł  </t>
  </si>
  <si>
    <t xml:space="preserve">Program: Leonardo da Vinci      </t>
  </si>
  <si>
    <t>01.IX.2010 r.</t>
  </si>
  <si>
    <t>ZSZ Nr 1 Starachowice</t>
  </si>
  <si>
    <t>30.X.2013 r.</t>
  </si>
  <si>
    <t>Projekt: "Kurs językowy Europejskiej Gastronomii i Hotelarstwa"</t>
  </si>
  <si>
    <t>§ 4112 -     874 zł
§ 4122 -     142 zł
§ 4172 -  3 640 zł</t>
  </si>
  <si>
    <t>§ 4111 -   1 258 zł
§ 4121 -      204 zł
§ 4171 -   3 709 zł
§ 4301 - 18 950 zł</t>
  </si>
  <si>
    <t>Program: Leonardo da Vinci</t>
  </si>
  <si>
    <t xml:space="preserve">2012 - 2013 </t>
  </si>
  <si>
    <t>Proiorytet:</t>
  </si>
  <si>
    <t>Projekt: "Uczenie się przez całe życie - Zagraniczna praktyka inspiracją do działania w procesie poznawania europejskiego rynku pracy"</t>
  </si>
  <si>
    <t>- środki z UE oraz z innych źródeł zagranicznych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</si>
  <si>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 15 760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   2 720 zł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    480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  32 340 zł  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 xml:space="preserve">4301 - 280 000 zł   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 xml:space="preserve">4431 -     2 160 zł          </t>
    </r>
  </si>
  <si>
    <t xml:space="preserve">- środki z UE oraz z innych źródeł zagranicznych </t>
  </si>
  <si>
    <t>Starachowice</t>
  </si>
  <si>
    <t xml:space="preserve">Działanie: </t>
  </si>
  <si>
    <t>Projekt : "Budowanie standardów europejskich szkolnictwa zawodowego poprzez wymianę doświadczeń"</t>
  </si>
  <si>
    <t xml:space="preserve">       § 4111 -     613 zł    § 4121 -      89 zł     
§4171 - 3 550 zł             § 4211 - 3 092 zł    §4301 - 112 222 zł</t>
  </si>
  <si>
    <t>15.08.2012 r.-</t>
  </si>
  <si>
    <t>ZSZ Nr 3 Starachowice</t>
  </si>
  <si>
    <t>30.12.2013 r.</t>
  </si>
  <si>
    <t>Działanie: staże IVT</t>
  </si>
  <si>
    <t>Projekt : "Wspieranie mobilności zawodowej uczniów Zasadniczej Szkoły Zawodowej w Starachowicach - Uczenie się przez całe życie"</t>
  </si>
  <si>
    <t>§ 4111 -     2 156 zł
§ 4121 -        247 zł
 § 4171 -  18 169  zł
§ 4211 -     6 626 zł
§ 4301 - 243 377 zł
§ 4361 -        990 zł
§ 4421 -        825 zł
§ 4431 -     1 262 zł</t>
  </si>
  <si>
    <t xml:space="preserve">01.08.2010 r. - </t>
  </si>
  <si>
    <t>31.07.2012 r.</t>
  </si>
  <si>
    <t>Działanie: wyjazdy zagraniczne</t>
  </si>
  <si>
    <t>Projekt : "Eckstein - Kamień węgielny"</t>
  </si>
  <si>
    <t>§ 4111 -     278 zł
 § 4171 -  1 625 zł
§ 4211 -  1 468 zł
§ 4301 -10 000 zł
§ 4421 -  3 093 zł</t>
  </si>
  <si>
    <t>Program: Operacyjny Kapitał Ludzki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</si>
  <si>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</si>
  <si>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</si>
  <si>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</si>
  <si>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</si>
  <si>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</si>
  <si>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§ 4017 - 327 600 zł
§ 4047 -   24 599 zł
§ 4117 -   56 750 zł
§ 4127 -     8 675 zł
§ 4447 -   14 221 zł</t>
  </si>
  <si>
    <t>2011-2014</t>
  </si>
  <si>
    <t>Działanie: 6.1. Poprawa dostępu do zatrudnienia oraz wspieranie akywności zawodowej w regionie</t>
  </si>
  <si>
    <t>Projekt : "Profesjonalny pośrednik-dostępny urząd"</t>
  </si>
  <si>
    <t>§ 4017 - 84 000 zł
§ 4047 -   4 299 zł
§ 4117 - 14 356 zł
§ 4127 -   2 252 zł
§ 4447 -   4 376 zł</t>
  </si>
  <si>
    <t>2012-2014</t>
  </si>
  <si>
    <t>Projekt : "Moja przyszłość w moich rękach"</t>
  </si>
  <si>
    <t>§ 3119 -   4 650 zł
§ 4119 -   1 492 zł
§ 4309 -   3 588 zł</t>
  </si>
  <si>
    <t>§ 3117 - 26 660 zł
§ 4117 -   8 148 zł
§ 4307 - 20 322 zł</t>
  </si>
  <si>
    <t>2009-2013</t>
  </si>
  <si>
    <t>PCPR Starachowice</t>
  </si>
  <si>
    <t>Priorytet: 7. Promocja Integracji Społecznej</t>
  </si>
  <si>
    <t>Działanie: 7.1. Rozwój i upowszechnienie aktywnej integracji</t>
  </si>
  <si>
    <r>
      <t>§</t>
    </r>
    <r>
      <rPr>
        <sz val="9"/>
        <rFont val="Times New Roman CE"/>
        <family val="1"/>
      </rPr>
      <t xml:space="preserve"> 3119 - 26 948 zł</t>
    </r>
  </si>
  <si>
    <t>Projekt : "Szczęśliwej drogi"</t>
  </si>
  <si>
    <r>
      <t xml:space="preserve">§ 4019 -   6 320 zł
</t>
    </r>
    <r>
      <rPr>
        <sz val="9"/>
        <rFont val="Arial"/>
        <family val="2"/>
      </rPr>
      <t xml:space="preserve">§ 4049 -      558 zł
</t>
    </r>
    <r>
      <rPr>
        <sz val="9"/>
        <rFont val="Times New Roman CE"/>
        <family val="1"/>
      </rPr>
      <t>§ 4119 -   1 178 zł
§ 4129 -      168 zł
§ 4179 -      689 zł
§ 4219 -      161 zł
§ 4269 -        91 zł
§ 4309 - 28 629 zł
§ 4369 -        31 zł
§ 4449 -      151 zł</t>
    </r>
  </si>
  <si>
    <t>§ 4017 - 119 382 zł
§ 4047 -   10 535 zł
§ 4117 -   22 248 zł
§ 4127 -     3 182 zł
§ 4177 -   13 012 zł
§ 4217 -     3 056 zł
§ 4267 -     1 710 zł
§ 4307 - 540 770 zł
§ 4367 -        570 zł
§ 4447 -     2 850 zł</t>
  </si>
  <si>
    <t>Ogółem wydatki</t>
  </si>
  <si>
    <t>Załącznik Nr 9 do Uchwały Nr XXVI/201/2012
Rady Powiatu w Starachowicach
z dnia 28 - grudnia - 2012 roku</t>
  </si>
  <si>
    <t>Dochody i wydatki związane z realizacją zadań realizowanych na podstawie porozumień (umów) między jednostkami samorządu terytorialnego w 2012 roku</t>
  </si>
  <si>
    <t>w  złotych</t>
  </si>
  <si>
    <t>Nazwa zadania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</si>
  <si>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</si>
  <si>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</si>
  <si>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</si>
  <si>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</si>
  <si>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</si>
  <si>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</si>
  <si>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</si>
  <si>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</si>
  <si>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</si>
  <si>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</si>
  <si>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</si>
  <si>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</si>
  <si>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</si>
  <si>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</si>
  <si>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wynagro-dzenia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</si>
  <si>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</si>
  <si>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</si>
  <si>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</si>
  <si>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Dni kultury polskiej na Ukrainie</t>
  </si>
  <si>
    <t>Razem Dział 750</t>
  </si>
  <si>
    <t>Funkcjonowanie Powiatowego Zakładu Aktywności Zawodowej</t>
  </si>
  <si>
    <t>Razem Dział 853</t>
  </si>
  <si>
    <t>II. Dochody i wydatki związane z realizacją zadań przejętych przez Powiat do realizacji w drodze umowy lub porozumienia</t>
  </si>
  <si>
    <t>Międyszkolna nauka religii Kościoła Adwentystów Dnia Siódmego</t>
  </si>
  <si>
    <t>Razem Dział 801</t>
  </si>
  <si>
    <t>Dzieci w placówkach innych Starostw Powiatowych</t>
  </si>
  <si>
    <t>Rodziny zastępcze</t>
  </si>
  <si>
    <t>Razem Dział 852</t>
  </si>
  <si>
    <t>III. Dochody i wydatki związane z pomocą rzeczową lub finansową realizowaną na podstawie porozumień między j.s.t.</t>
  </si>
  <si>
    <t>"Przebudowa dróg powiatowych: nr 0613 T Starachowice -Adamów - Styków - Jabłonna - Dąbrowa - Pawłów oraz nr 0628 T Dąbrowa - Kałków w zakresie poprawy parametrów bezpieczeństwa ruchu drogowego i pieszego"</t>
  </si>
  <si>
    <t xml:space="preserve">"Przebudowa mostów: na rzece Psarce w m. Tarczek i na rzece Czarna Woda w m. Łomno położonych w ciągu dróg powiatowych łączących drogi wojewódzkie 751 i 752"  </t>
  </si>
  <si>
    <t>"Przebudowa drogi powiatowej nr 0612T Rzepin - Dąbrowa w m. Rzepin - wykonanie chopdnika"</t>
  </si>
  <si>
    <t>"Przebudowa drogi powiatowej nr 0616 T w m. Dziurów"</t>
  </si>
  <si>
    <t>"Przebudowa drogi powiatowej nr 0615T przez wieś Adamów</t>
  </si>
  <si>
    <t>"Przebudowa drogi powiatowej nr 0564T przez wieś Malcówki"</t>
  </si>
  <si>
    <t>,</t>
  </si>
  <si>
    <t>"Przebudowa drogi powiatowej nr 0560T Podkowalów - Mirzec - Poddąbrowa"</t>
  </si>
  <si>
    <t>"Przebudowa drogi powiatowej nr 0624T Brody - Krynki Duże - Krynki Małe w m. Krynki - wykonanie chodnika w istniejącycm pasie drogowym""</t>
  </si>
  <si>
    <t>Razem Dział 600</t>
  </si>
  <si>
    <t xml:space="preserve">       Załącznik Nr 10 do Uchwały Nr XXVI/201/2012</t>
  </si>
  <si>
    <t xml:space="preserve">                            Rady Powiatu w Starachowicach</t>
  </si>
  <si>
    <t xml:space="preserve">                              z dnia 28 - grudnia - 2012 roku</t>
  </si>
  <si>
    <t>Dotacje podmiotowe w 2012 roku</t>
  </si>
  <si>
    <t>Nazwa jednostki otrzymującej dotacje</t>
  </si>
  <si>
    <t>Zakres</t>
  </si>
  <si>
    <t>Kwota dotacji</t>
  </si>
  <si>
    <t>I. Dotacje  dla jednostek  sektora finansów publicznych</t>
  </si>
  <si>
    <t xml:space="preserve">Pozostałe zadania w zakresie polityki społecznej </t>
  </si>
  <si>
    <t>Rehabilitacja zawodowa i społeczna osób niepełnosprawnych</t>
  </si>
  <si>
    <t xml:space="preserve">na działalność statutową </t>
  </si>
  <si>
    <t>Powiatowy Zakład Aktywności Zawodowej</t>
  </si>
  <si>
    <t>Kultura i ochrona dziedzictwa narodowego</t>
  </si>
  <si>
    <t>Muzeum Przyrody i Techniki Ekomuzeum im. Jana Pazdura</t>
  </si>
  <si>
    <t>II.Dotacje dla jednostek spoza sektora finansów publicznych</t>
  </si>
  <si>
    <t>Oświata i wychowanie</t>
  </si>
  <si>
    <t>Licea ogólnokształcące</t>
  </si>
  <si>
    <t>Licea profilowane</t>
  </si>
  <si>
    <t>Szkoły zawodowe</t>
  </si>
  <si>
    <t>Warsztat Terapii Zajęciowej Starachowice</t>
  </si>
  <si>
    <t>Warsztat Terapii Zajęciowej Kałków-Godów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</si>
</sst>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\ &quot;zł&quot;_-;\-* #,##0\ &quot;zł&quot;_-;_-* &quot;-&quot;??\ &quot;zł&quot;_-;_-@_-"/>
  </numFmts>
  <fonts count="9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b/>
      <sz val="14"/>
      <name val="Bookman Old Style"/>
      <family val="1"/>
    </font>
    <font>
      <b/>
      <sz val="14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6"/>
      <name val="Bookman Old Style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12"/>
      <name val="Times New Roman CE"/>
      <family val="1"/>
    </font>
    <font>
      <b/>
      <sz val="12"/>
      <name val="Bookman Old Style"/>
      <family val="1"/>
    </font>
    <font>
      <sz val="9"/>
      <name val="Times New Roman CE"/>
      <family val="1"/>
    </font>
    <font>
      <i/>
      <sz val="9"/>
      <name val="Times New Roman CE"/>
      <family val="0"/>
    </font>
    <font>
      <sz val="9"/>
      <name val="Times New Roman"/>
      <family val="1"/>
    </font>
    <font>
      <sz val="8"/>
      <name val="Times New Roman CE"/>
      <family val="1"/>
    </font>
    <font>
      <sz val="9"/>
      <name val="Arial"/>
      <family val="2"/>
    </font>
    <font>
      <b/>
      <sz val="9"/>
      <name val="Times New Roman CE"/>
      <family val="0"/>
    </font>
    <font>
      <sz val="9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8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" fillId="0" borderId="0">
      <alignment/>
      <protection/>
    </xf>
    <xf numFmtId="0" fontId="8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52" applyFont="1">
      <alignment/>
      <protection/>
    </xf>
    <xf numFmtId="0" fontId="1" fillId="0" borderId="0" xfId="52">
      <alignment/>
      <protection/>
    </xf>
    <xf numFmtId="0" fontId="0" fillId="0" borderId="10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49" fontId="0" fillId="0" borderId="0" xfId="52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52" applyNumberFormat="1" applyFont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1" fillId="0" borderId="0" xfId="52" applyFont="1">
      <alignment/>
      <protection/>
    </xf>
    <xf numFmtId="0" fontId="0" fillId="0" borderId="0" xfId="0" applyFont="1" applyAlignment="1">
      <alignment/>
    </xf>
    <xf numFmtId="49" fontId="5" fillId="0" borderId="13" xfId="52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42" applyNumberFormat="1" applyFont="1" applyBorder="1" applyAlignment="1">
      <alignment vertical="center"/>
    </xf>
    <xf numFmtId="3" fontId="8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10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49" fontId="0" fillId="0" borderId="11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3" fontId="4" fillId="0" borderId="12" xfId="42" applyNumberFormat="1" applyFont="1" applyBorder="1" applyAlignment="1">
      <alignment vertical="center"/>
    </xf>
    <xf numFmtId="0" fontId="9" fillId="0" borderId="15" xfId="52" applyFont="1" applyBorder="1" applyAlignment="1">
      <alignment horizontal="center" vertical="center"/>
      <protection/>
    </xf>
    <xf numFmtId="49" fontId="9" fillId="0" borderId="16" xfId="52" applyNumberFormat="1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/>
      <protection/>
    </xf>
    <xf numFmtId="3" fontId="0" fillId="0" borderId="1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49" fontId="5" fillId="0" borderId="13" xfId="52" applyNumberFormat="1" applyFont="1" applyBorder="1" applyAlignment="1">
      <alignment wrapText="1"/>
      <protection/>
    </xf>
    <xf numFmtId="3" fontId="0" fillId="0" borderId="11" xfId="0" applyNumberFormat="1" applyFont="1" applyBorder="1" applyAlignment="1">
      <alignment horizontal="right" vertical="center"/>
    </xf>
    <xf numFmtId="49" fontId="0" fillId="0" borderId="20" xfId="52" applyNumberFormat="1" applyFon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wrapText="1"/>
      <protection/>
    </xf>
    <xf numFmtId="0" fontId="1" fillId="0" borderId="21" xfId="52" applyFont="1" applyBorder="1">
      <alignment/>
      <protection/>
    </xf>
    <xf numFmtId="49" fontId="0" fillId="0" borderId="22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wrapText="1"/>
      <protection/>
    </xf>
    <xf numFmtId="3" fontId="0" fillId="0" borderId="21" xfId="42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0" fontId="1" fillId="0" borderId="23" xfId="52" applyFont="1" applyBorder="1">
      <alignment/>
      <protection/>
    </xf>
    <xf numFmtId="49" fontId="0" fillId="0" borderId="24" xfId="52" applyNumberFormat="1" applyFont="1" applyBorder="1" applyAlignment="1">
      <alignment horizontal="center" vertical="center"/>
      <protection/>
    </xf>
    <xf numFmtId="49" fontId="0" fillId="0" borderId="25" xfId="52" applyNumberFormat="1" applyFont="1" applyBorder="1" applyAlignment="1">
      <alignment wrapText="1"/>
      <protection/>
    </xf>
    <xf numFmtId="3" fontId="0" fillId="0" borderId="26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1" fillId="0" borderId="27" xfId="52" applyFont="1" applyBorder="1">
      <alignment/>
      <protection/>
    </xf>
    <xf numFmtId="0" fontId="0" fillId="0" borderId="27" xfId="0" applyFont="1" applyBorder="1" applyAlignment="1">
      <alignment/>
    </xf>
    <xf numFmtId="49" fontId="0" fillId="0" borderId="28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29" xfId="52" applyNumberFormat="1" applyFont="1" applyBorder="1" applyAlignment="1">
      <alignment wrapText="1"/>
      <protection/>
    </xf>
    <xf numFmtId="0" fontId="1" fillId="0" borderId="30" xfId="52" applyBorder="1">
      <alignment/>
      <protection/>
    </xf>
    <xf numFmtId="0" fontId="0" fillId="0" borderId="15" xfId="0" applyBorder="1" applyAlignment="1">
      <alignment/>
    </xf>
    <xf numFmtId="0" fontId="1" fillId="0" borderId="15" xfId="52" applyFont="1" applyBorder="1">
      <alignment/>
      <protection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49" fontId="5" fillId="0" borderId="31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wrapText="1"/>
      <protection/>
    </xf>
    <xf numFmtId="3" fontId="4" fillId="0" borderId="13" xfId="42" applyNumberFormat="1" applyFont="1" applyBorder="1" applyAlignment="1">
      <alignment vertical="center"/>
    </xf>
    <xf numFmtId="49" fontId="0" fillId="0" borderId="32" xfId="52" applyNumberFormat="1" applyFont="1" applyBorder="1" applyAlignment="1">
      <alignment horizontal="center" vertical="center"/>
      <protection/>
    </xf>
    <xf numFmtId="49" fontId="0" fillId="0" borderId="19" xfId="52" applyNumberFormat="1" applyFont="1" applyBorder="1" applyAlignment="1">
      <alignment wrapText="1"/>
      <protection/>
    </xf>
    <xf numFmtId="3" fontId="0" fillId="0" borderId="23" xfId="42" applyNumberFormat="1" applyFont="1" applyBorder="1" applyAlignment="1">
      <alignment vertical="center"/>
    </xf>
    <xf numFmtId="49" fontId="0" fillId="0" borderId="14" xfId="52" applyNumberFormat="1" applyFont="1" applyBorder="1" applyAlignment="1">
      <alignment horizontal="left" vertical="center" wrapText="1"/>
      <protection/>
    </xf>
    <xf numFmtId="49" fontId="5" fillId="0" borderId="12" xfId="52" applyNumberFormat="1" applyFont="1" applyBorder="1" applyAlignment="1">
      <alignment horizontal="left" wrapText="1"/>
      <protection/>
    </xf>
    <xf numFmtId="49" fontId="0" fillId="0" borderId="11" xfId="52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wrapText="1"/>
      <protection/>
    </xf>
    <xf numFmtId="49" fontId="0" fillId="0" borderId="28" xfId="52" applyNumberFormat="1" applyFont="1" applyBorder="1" applyAlignment="1">
      <alignment wrapText="1"/>
      <protection/>
    </xf>
    <xf numFmtId="3" fontId="0" fillId="0" borderId="10" xfId="42" applyNumberFormat="1" applyFont="1" applyBorder="1" applyAlignment="1">
      <alignment vertical="center"/>
    </xf>
    <xf numFmtId="3" fontId="0" fillId="0" borderId="14" xfId="42" applyNumberFormat="1" applyFont="1" applyBorder="1" applyAlignment="1">
      <alignment vertical="center"/>
    </xf>
    <xf numFmtId="3" fontId="0" fillId="0" borderId="11" xfId="42" applyNumberFormat="1" applyFont="1" applyBorder="1" applyAlignment="1">
      <alignment vertical="center"/>
    </xf>
    <xf numFmtId="3" fontId="0" fillId="0" borderId="28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 horizontal="right"/>
      <protection/>
    </xf>
    <xf numFmtId="49" fontId="0" fillId="0" borderId="0" xfId="52" applyNumberFormat="1" applyFont="1" applyAlignment="1">
      <alignment horizontal="left"/>
      <protection/>
    </xf>
    <xf numFmtId="0" fontId="11" fillId="0" borderId="0" xfId="52" applyFont="1" applyAlignment="1">
      <alignment horizontal="right" vertical="center" wrapText="1"/>
      <protection/>
    </xf>
    <xf numFmtId="0" fontId="12" fillId="0" borderId="0" xfId="52" applyFont="1" applyAlignment="1">
      <alignment horizontal="right" vertical="center"/>
      <protection/>
    </xf>
    <xf numFmtId="49" fontId="0" fillId="0" borderId="0" xfId="0" applyNumberFormat="1" applyFont="1" applyAlignment="1">
      <alignment horizontal="left" wrapText="1"/>
    </xf>
    <xf numFmtId="0" fontId="5" fillId="0" borderId="0" xfId="52" applyFont="1" applyAlignment="1">
      <alignment horizontal="left" wrapText="1"/>
      <protection/>
    </xf>
    <xf numFmtId="0" fontId="0" fillId="0" borderId="15" xfId="52" applyFont="1" applyBorder="1" applyAlignment="1">
      <alignment horizontal="right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9" fontId="5" fillId="0" borderId="36" xfId="52" applyNumberFormat="1" applyFont="1" applyBorder="1" applyAlignment="1">
      <alignment horizontal="center" vertical="center" wrapText="1"/>
      <protection/>
    </xf>
    <xf numFmtId="49" fontId="7" fillId="0" borderId="37" xfId="52" applyNumberFormat="1" applyFont="1" applyBorder="1" applyAlignment="1">
      <alignment horizontal="center" vertical="center" wrapText="1"/>
      <protection/>
    </xf>
    <xf numFmtId="49" fontId="7" fillId="0" borderId="38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5" fillId="32" borderId="39" xfId="0" applyFont="1" applyFill="1" applyBorder="1" applyAlignment="1">
      <alignment horizontal="center" vertical="center"/>
    </xf>
    <xf numFmtId="0" fontId="36" fillId="32" borderId="39" xfId="0" applyFont="1" applyFill="1" applyBorder="1" applyAlignment="1">
      <alignment horizontal="center" vertical="center"/>
    </xf>
    <xf numFmtId="0" fontId="36" fillId="32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6" fillId="32" borderId="40" xfId="0" applyFont="1" applyFill="1" applyBorder="1" applyAlignment="1">
      <alignment horizontal="center" vertical="center" wrapText="1"/>
    </xf>
    <xf numFmtId="0" fontId="36" fillId="32" borderId="39" xfId="0" applyFont="1" applyFill="1" applyBorder="1" applyAlignment="1">
      <alignment horizontal="center" vertical="center" wrapText="1"/>
    </xf>
    <xf numFmtId="0" fontId="36" fillId="32" borderId="16" xfId="0" applyFont="1" applyFill="1" applyBorder="1" applyAlignment="1">
      <alignment horizontal="center" vertical="center" wrapText="1"/>
    </xf>
    <xf numFmtId="0" fontId="36" fillId="32" borderId="41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 wrapText="1"/>
    </xf>
    <xf numFmtId="166" fontId="35" fillId="0" borderId="41" xfId="61" applyNumberFormat="1" applyFont="1" applyBorder="1" applyAlignment="1">
      <alignment horizontal="right" vertical="center"/>
    </xf>
    <xf numFmtId="166" fontId="35" fillId="0" borderId="41" xfId="61" applyNumberFormat="1" applyFont="1" applyBorder="1" applyAlignment="1">
      <alignment vertical="center"/>
    </xf>
    <xf numFmtId="166" fontId="35" fillId="0" borderId="39" xfId="61" applyNumberFormat="1" applyFont="1" applyBorder="1" applyAlignment="1">
      <alignment horizontal="left" vertical="center" wrapText="1"/>
    </xf>
    <xf numFmtId="166" fontId="35" fillId="0" borderId="41" xfId="61" applyNumberFormat="1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/>
    </xf>
    <xf numFmtId="166" fontId="37" fillId="0" borderId="39" xfId="61" applyNumberFormat="1" applyFont="1" applyBorder="1" applyAlignment="1">
      <alignment horizontal="right" vertical="center"/>
    </xf>
    <xf numFmtId="166" fontId="37" fillId="0" borderId="39" xfId="61" applyNumberFormat="1" applyFont="1" applyBorder="1" applyAlignment="1">
      <alignment vertical="center"/>
    </xf>
    <xf numFmtId="166" fontId="37" fillId="0" borderId="39" xfId="61" applyNumberFormat="1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 wrapText="1"/>
    </xf>
    <xf numFmtId="0" fontId="37" fillId="0" borderId="40" xfId="0" applyFont="1" applyBorder="1" applyAlignment="1">
      <alignment horizontal="center" vertical="center"/>
    </xf>
    <xf numFmtId="0" fontId="37" fillId="0" borderId="40" xfId="0" applyFont="1" applyBorder="1" applyAlignment="1">
      <alignment vertical="center"/>
    </xf>
    <xf numFmtId="166" fontId="37" fillId="0" borderId="40" xfId="61" applyNumberFormat="1" applyFont="1" applyBorder="1" applyAlignment="1">
      <alignment horizontal="right" vertical="center"/>
    </xf>
    <xf numFmtId="166" fontId="1" fillId="0" borderId="40" xfId="61" applyNumberFormat="1" applyFont="1" applyBorder="1" applyAlignment="1">
      <alignment horizontal="right" vertical="center"/>
    </xf>
    <xf numFmtId="166" fontId="37" fillId="0" borderId="40" xfId="61" applyNumberFormat="1" applyFont="1" applyBorder="1" applyAlignment="1">
      <alignment vertical="center"/>
    </xf>
    <xf numFmtId="166" fontId="37" fillId="0" borderId="40" xfId="61" applyNumberFormat="1" applyFont="1" applyBorder="1" applyAlignment="1">
      <alignment horizontal="right" vertical="center" wrapText="1"/>
    </xf>
    <xf numFmtId="0" fontId="37" fillId="0" borderId="40" xfId="0" applyFont="1" applyBorder="1" applyAlignment="1">
      <alignment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vertical="center"/>
    </xf>
    <xf numFmtId="166" fontId="35" fillId="0" borderId="43" xfId="61" applyNumberFormat="1" applyFont="1" applyBorder="1" applyAlignment="1">
      <alignment horizontal="right" vertical="center"/>
    </xf>
    <xf numFmtId="0" fontId="37" fillId="0" borderId="44" xfId="0" applyFont="1" applyBorder="1" applyAlignment="1">
      <alignment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35" fillId="0" borderId="39" xfId="0" applyFont="1" applyBorder="1" applyAlignment="1">
      <alignment vertical="center" wrapText="1"/>
    </xf>
    <xf numFmtId="166" fontId="35" fillId="0" borderId="39" xfId="61" applyNumberFormat="1" applyFont="1" applyBorder="1" applyAlignment="1">
      <alignment horizontal="right" vertical="center"/>
    </xf>
    <xf numFmtId="166" fontId="35" fillId="0" borderId="39" xfId="61" applyNumberFormat="1" applyFont="1" applyBorder="1" applyAlignment="1">
      <alignment vertical="center"/>
    </xf>
    <xf numFmtId="166" fontId="35" fillId="0" borderId="39" xfId="61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166" fontId="37" fillId="0" borderId="39" xfId="61" applyNumberFormat="1" applyFont="1" applyBorder="1" applyAlignment="1">
      <alignment vertical="center" wrapText="1"/>
    </xf>
    <xf numFmtId="166" fontId="37" fillId="0" borderId="39" xfId="61" applyNumberFormat="1" applyFont="1" applyBorder="1" applyAlignment="1">
      <alignment vertical="center"/>
    </xf>
    <xf numFmtId="166" fontId="35" fillId="0" borderId="39" xfId="61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166" fontId="35" fillId="0" borderId="43" xfId="61" applyNumberFormat="1" applyFont="1" applyBorder="1" applyAlignment="1">
      <alignment horizontal="right" vertical="center"/>
    </xf>
    <xf numFmtId="166" fontId="37" fillId="0" borderId="40" xfId="61" applyNumberFormat="1" applyFont="1" applyBorder="1" applyAlignment="1">
      <alignment horizontal="right" vertical="center"/>
    </xf>
    <xf numFmtId="166" fontId="35" fillId="0" borderId="43" xfId="61" applyNumberFormat="1" applyFont="1" applyBorder="1" applyAlignment="1">
      <alignment vertical="center"/>
    </xf>
    <xf numFmtId="166" fontId="35" fillId="0" borderId="43" xfId="61" applyNumberFormat="1" applyFont="1" applyBorder="1" applyAlignment="1">
      <alignment horizontal="right" vertical="center" wrapText="1"/>
    </xf>
    <xf numFmtId="166" fontId="37" fillId="0" borderId="43" xfId="61" applyNumberFormat="1" applyFont="1" applyBorder="1" applyAlignment="1">
      <alignment horizontal="right" vertical="center" wrapText="1"/>
    </xf>
    <xf numFmtId="0" fontId="37" fillId="0" borderId="43" xfId="0" applyFont="1" applyBorder="1" applyAlignment="1">
      <alignment vertical="center" wrapText="1"/>
    </xf>
    <xf numFmtId="166" fontId="37" fillId="0" borderId="39" xfId="61" applyNumberFormat="1" applyFont="1" applyBorder="1" applyAlignment="1">
      <alignment horizontal="right" vertical="center"/>
    </xf>
    <xf numFmtId="166" fontId="1" fillId="0" borderId="39" xfId="61" applyNumberFormat="1" applyFont="1" applyBorder="1" applyAlignment="1">
      <alignment vertical="center"/>
    </xf>
    <xf numFmtId="0" fontId="35" fillId="0" borderId="39" xfId="0" applyFont="1" applyBorder="1" applyAlignment="1">
      <alignment horizontal="left" vertical="center" wrapText="1"/>
    </xf>
    <xf numFmtId="166" fontId="1" fillId="0" borderId="40" xfId="61" applyNumberFormat="1" applyFont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166" fontId="37" fillId="0" borderId="39" xfId="61" applyNumberFormat="1" applyFont="1" applyBorder="1" applyAlignment="1">
      <alignment horizontal="right" vertical="center" wrapText="1"/>
    </xf>
    <xf numFmtId="0" fontId="38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166" fontId="35" fillId="0" borderId="48" xfId="61" applyNumberFormat="1" applyFont="1" applyBorder="1" applyAlignment="1">
      <alignment horizontal="right" vertical="center"/>
    </xf>
    <xf numFmtId="0" fontId="37" fillId="0" borderId="38" xfId="0" applyFont="1" applyBorder="1" applyAlignment="1">
      <alignment vertical="center" wrapText="1"/>
    </xf>
    <xf numFmtId="0" fontId="35" fillId="0" borderId="31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 wrapText="1"/>
    </xf>
    <xf numFmtId="166" fontId="35" fillId="0" borderId="0" xfId="61" applyNumberFormat="1" applyFont="1" applyBorder="1" applyAlignment="1">
      <alignment horizontal="right" vertical="center"/>
    </xf>
    <xf numFmtId="166" fontId="35" fillId="0" borderId="49" xfId="61" applyNumberFormat="1" applyFont="1" applyBorder="1" applyAlignment="1">
      <alignment horizontal="right" vertical="center"/>
    </xf>
    <xf numFmtId="0" fontId="35" fillId="0" borderId="50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166" fontId="35" fillId="0" borderId="52" xfId="61" applyNumberFormat="1" applyFont="1" applyBorder="1" applyAlignment="1">
      <alignment horizontal="right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left" vertical="center"/>
    </xf>
    <xf numFmtId="0" fontId="35" fillId="0" borderId="55" xfId="0" applyFont="1" applyBorder="1" applyAlignment="1">
      <alignment horizontal="left" vertical="center"/>
    </xf>
    <xf numFmtId="166" fontId="35" fillId="0" borderId="55" xfId="61" applyNumberFormat="1" applyFont="1" applyBorder="1" applyAlignment="1">
      <alignment horizontal="right" vertical="center"/>
    </xf>
    <xf numFmtId="0" fontId="35" fillId="0" borderId="56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38" fillId="32" borderId="39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38" fillId="32" borderId="39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40" xfId="0" applyFont="1" applyFill="1" applyBorder="1" applyAlignment="1">
      <alignment horizontal="center" vertical="center" wrapText="1"/>
    </xf>
    <xf numFmtId="0" fontId="38" fillId="32" borderId="57" xfId="0" applyFont="1" applyFill="1" applyBorder="1" applyAlignment="1">
      <alignment horizontal="center" vertical="center" wrapText="1"/>
    </xf>
    <xf numFmtId="0" fontId="40" fillId="32" borderId="58" xfId="0" applyFont="1" applyFill="1" applyBorder="1" applyAlignment="1">
      <alignment horizontal="center" vertical="center" wrapText="1"/>
    </xf>
    <xf numFmtId="0" fontId="40" fillId="32" borderId="5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 wrapText="1"/>
    </xf>
    <xf numFmtId="0" fontId="41" fillId="32" borderId="39" xfId="0" applyFont="1" applyFill="1" applyBorder="1" applyAlignment="1">
      <alignment horizontal="center" vertical="center" wrapText="1"/>
    </xf>
    <xf numFmtId="0" fontId="40" fillId="32" borderId="16" xfId="0" applyFont="1" applyFill="1" applyBorder="1" applyAlignment="1">
      <alignment horizontal="center" vertical="center" wrapText="1"/>
    </xf>
    <xf numFmtId="0" fontId="38" fillId="32" borderId="41" xfId="0" applyFont="1" applyFill="1" applyBorder="1" applyAlignment="1">
      <alignment horizontal="center" vertical="center"/>
    </xf>
    <xf numFmtId="0" fontId="38" fillId="32" borderId="41" xfId="0" applyFont="1" applyFill="1" applyBorder="1" applyAlignment="1">
      <alignment horizontal="center" vertical="center" wrapText="1"/>
    </xf>
    <xf numFmtId="0" fontId="40" fillId="32" borderId="41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166" fontId="1" fillId="0" borderId="40" xfId="61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166" fontId="1" fillId="0" borderId="39" xfId="61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166" fontId="1" fillId="0" borderId="40" xfId="6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166" fontId="1" fillId="0" borderId="59" xfId="61" applyNumberFormat="1" applyFont="1" applyBorder="1" applyAlignment="1">
      <alignment horizontal="right" vertical="center"/>
    </xf>
    <xf numFmtId="166" fontId="1" fillId="0" borderId="59" xfId="61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166" fontId="1" fillId="0" borderId="59" xfId="61" applyNumberFormat="1" applyFont="1" applyBorder="1" applyAlignment="1">
      <alignment horizontal="right" vertical="center"/>
    </xf>
    <xf numFmtId="166" fontId="0" fillId="0" borderId="59" xfId="61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6" fontId="0" fillId="0" borderId="40" xfId="61" applyNumberFormat="1" applyFont="1" applyBorder="1" applyAlignment="1">
      <alignment vertical="center"/>
    </xf>
    <xf numFmtId="0" fontId="38" fillId="0" borderId="39" xfId="0" applyFont="1" applyBorder="1" applyAlignment="1">
      <alignment horizontal="left" vertical="center"/>
    </xf>
    <xf numFmtId="166" fontId="38" fillId="0" borderId="39" xfId="61" applyNumberFormat="1" applyFont="1" applyBorder="1" applyAlignment="1">
      <alignment horizontal="right" vertical="center"/>
    </xf>
    <xf numFmtId="6" fontId="38" fillId="0" borderId="39" xfId="0" applyNumberFormat="1" applyFont="1" applyBorder="1" applyAlignment="1">
      <alignment horizontal="right" vertical="center"/>
    </xf>
    <xf numFmtId="166" fontId="38" fillId="0" borderId="39" xfId="61" applyNumberFormat="1" applyFont="1" applyBorder="1" applyAlignment="1">
      <alignment vertical="center"/>
    </xf>
    <xf numFmtId="0" fontId="38" fillId="0" borderId="3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0" borderId="40" xfId="0" applyFont="1" applyBorder="1" applyAlignment="1">
      <alignment vertical="center"/>
    </xf>
    <xf numFmtId="0" fontId="50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horizontal="center"/>
    </xf>
    <xf numFmtId="0" fontId="48" fillId="0" borderId="40" xfId="0" applyFont="1" applyBorder="1" applyAlignment="1">
      <alignment vertical="center" wrapText="1"/>
    </xf>
    <xf numFmtId="0" fontId="48" fillId="0" borderId="40" xfId="0" applyFont="1" applyBorder="1" applyAlignment="1">
      <alignment horizontal="center" vertical="center"/>
    </xf>
    <xf numFmtId="166" fontId="48" fillId="0" borderId="40" xfId="61" applyNumberFormat="1" applyFont="1" applyBorder="1" applyAlignment="1">
      <alignment horizontal="right" vertical="center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vertical="center"/>
    </xf>
    <xf numFmtId="166" fontId="48" fillId="0" borderId="16" xfId="61" applyNumberFormat="1" applyFont="1" applyBorder="1" applyAlignment="1">
      <alignment horizontal="right" vertical="center"/>
    </xf>
    <xf numFmtId="0" fontId="48" fillId="0" borderId="16" xfId="0" applyFont="1" applyBorder="1" applyAlignment="1" quotePrefix="1">
      <alignment vertical="center"/>
    </xf>
    <xf numFmtId="0" fontId="48" fillId="0" borderId="16" xfId="0" applyFont="1" applyBorder="1" applyAlignment="1" quotePrefix="1">
      <alignment vertical="center" wrapText="1"/>
    </xf>
    <xf numFmtId="0" fontId="52" fillId="0" borderId="16" xfId="0" applyFont="1" applyBorder="1" applyAlignment="1">
      <alignment horizontal="right" vertical="center"/>
    </xf>
    <xf numFmtId="166" fontId="48" fillId="0" borderId="16" xfId="61" applyNumberFormat="1" applyFont="1" applyBorder="1" applyAlignment="1">
      <alignment vertical="center"/>
    </xf>
    <xf numFmtId="0" fontId="48" fillId="0" borderId="41" xfId="0" applyFont="1" applyBorder="1" applyAlignment="1">
      <alignment/>
    </xf>
    <xf numFmtId="0" fontId="48" fillId="0" borderId="41" xfId="0" applyFont="1" applyBorder="1" applyAlignment="1">
      <alignment vertical="center"/>
    </xf>
    <xf numFmtId="0" fontId="51" fillId="0" borderId="41" xfId="0" applyFont="1" applyBorder="1" applyAlignment="1">
      <alignment vertical="center" wrapText="1"/>
    </xf>
    <xf numFmtId="166" fontId="48" fillId="0" borderId="41" xfId="61" applyNumberFormat="1" applyFont="1" applyBorder="1" applyAlignment="1">
      <alignment vertical="center"/>
    </xf>
    <xf numFmtId="166" fontId="48" fillId="0" borderId="41" xfId="61" applyNumberFormat="1" applyFont="1" applyBorder="1" applyAlignment="1">
      <alignment horizontal="right" vertical="center"/>
    </xf>
    <xf numFmtId="0" fontId="48" fillId="0" borderId="21" xfId="0" applyFont="1" applyBorder="1" applyAlignment="1">
      <alignment wrapText="1"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>
      <alignment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7" xfId="0" applyFont="1" applyBorder="1" applyAlignment="1">
      <alignment vertical="center"/>
    </xf>
    <xf numFmtId="166" fontId="48" fillId="0" borderId="57" xfId="61" applyNumberFormat="1" applyFont="1" applyBorder="1" applyAlignment="1">
      <alignment horizontal="right" vertical="center"/>
    </xf>
    <xf numFmtId="0" fontId="50" fillId="0" borderId="21" xfId="0" applyFont="1" applyBorder="1" applyAlignment="1">
      <alignment vertical="center" wrapText="1"/>
    </xf>
    <xf numFmtId="0" fontId="48" fillId="0" borderId="33" xfId="0" applyFont="1" applyBorder="1" applyAlignment="1">
      <alignment/>
    </xf>
    <xf numFmtId="0" fontId="48" fillId="0" borderId="33" xfId="0" applyFont="1" applyBorder="1" applyAlignment="1">
      <alignment vertical="center"/>
    </xf>
    <xf numFmtId="166" fontId="48" fillId="0" borderId="33" xfId="61" applyNumberFormat="1" applyFont="1" applyBorder="1" applyAlignment="1">
      <alignment horizontal="right" vertical="center"/>
    </xf>
    <xf numFmtId="0" fontId="52" fillId="0" borderId="33" xfId="0" applyFont="1" applyBorder="1" applyAlignment="1">
      <alignment horizontal="right" vertical="center"/>
    </xf>
    <xf numFmtId="0" fontId="48" fillId="0" borderId="33" xfId="0" applyFont="1" applyBorder="1" applyAlignment="1" quotePrefix="1">
      <alignment vertical="center"/>
    </xf>
    <xf numFmtId="0" fontId="48" fillId="0" borderId="0" xfId="0" applyFont="1" applyBorder="1" applyAlignment="1">
      <alignment/>
    </xf>
    <xf numFmtId="0" fontId="48" fillId="0" borderId="33" xfId="0" applyFont="1" applyBorder="1" applyAlignment="1" quotePrefix="1">
      <alignment vertical="center" wrapText="1"/>
    </xf>
    <xf numFmtId="0" fontId="48" fillId="0" borderId="23" xfId="0" applyFont="1" applyBorder="1" applyAlignment="1">
      <alignment/>
    </xf>
    <xf numFmtId="0" fontId="48" fillId="0" borderId="60" xfId="0" applyFont="1" applyBorder="1" applyAlignment="1">
      <alignment/>
    </xf>
    <xf numFmtId="0" fontId="48" fillId="0" borderId="60" xfId="0" applyFont="1" applyBorder="1" applyAlignment="1">
      <alignment vertical="center"/>
    </xf>
    <xf numFmtId="0" fontId="51" fillId="0" borderId="60" xfId="0" applyFont="1" applyBorder="1" applyAlignment="1">
      <alignment vertical="center" wrapText="1"/>
    </xf>
    <xf numFmtId="166" fontId="48" fillId="0" borderId="60" xfId="61" applyNumberFormat="1" applyFont="1" applyBorder="1" applyAlignment="1">
      <alignment vertical="center"/>
    </xf>
    <xf numFmtId="0" fontId="48" fillId="0" borderId="61" xfId="0" applyFont="1" applyBorder="1" applyAlignment="1">
      <alignment/>
    </xf>
    <xf numFmtId="0" fontId="48" fillId="0" borderId="57" xfId="0" applyFont="1" applyBorder="1" applyAlignment="1">
      <alignment/>
    </xf>
    <xf numFmtId="0" fontId="48" fillId="0" borderId="40" xfId="0" applyFont="1" applyBorder="1" applyAlignment="1">
      <alignment horizontal="center" wrapText="1"/>
    </xf>
    <xf numFmtId="166" fontId="48" fillId="0" borderId="57" xfId="61" applyNumberFormat="1" applyFont="1" applyBorder="1" applyAlignment="1">
      <alignment horizontal="right"/>
    </xf>
    <xf numFmtId="166" fontId="48" fillId="0" borderId="40" xfId="61" applyNumberFormat="1" applyFont="1" applyBorder="1" applyAlignment="1">
      <alignment horizontal="right"/>
    </xf>
    <xf numFmtId="0" fontId="48" fillId="0" borderId="16" xfId="0" applyFont="1" applyBorder="1" applyAlignment="1">
      <alignment horizontal="center" wrapText="1"/>
    </xf>
    <xf numFmtId="166" fontId="48" fillId="0" borderId="33" xfId="61" applyNumberFormat="1" applyFont="1" applyBorder="1" applyAlignment="1">
      <alignment horizontal="right"/>
    </xf>
    <xf numFmtId="166" fontId="48" fillId="0" borderId="16" xfId="61" applyNumberFormat="1" applyFont="1" applyBorder="1" applyAlignment="1">
      <alignment horizontal="right"/>
    </xf>
    <xf numFmtId="0" fontId="48" fillId="0" borderId="33" xfId="0" applyFont="1" applyBorder="1" applyAlignment="1" quotePrefix="1">
      <alignment/>
    </xf>
    <xf numFmtId="0" fontId="48" fillId="0" borderId="61" xfId="0" applyFont="1" applyBorder="1" applyAlignment="1">
      <alignment vertical="top" wrapText="1"/>
    </xf>
    <xf numFmtId="0" fontId="48" fillId="0" borderId="33" xfId="0" applyFont="1" applyBorder="1" applyAlignment="1">
      <alignment horizontal="right" wrapText="1"/>
    </xf>
    <xf numFmtId="0" fontId="48" fillId="0" borderId="40" xfId="0" applyFont="1" applyBorder="1" applyAlignment="1">
      <alignment/>
    </xf>
    <xf numFmtId="0" fontId="48" fillId="0" borderId="33" xfId="0" applyFont="1" applyBorder="1" applyAlignment="1" quotePrefix="1">
      <alignment wrapText="1"/>
    </xf>
    <xf numFmtId="0" fontId="48" fillId="0" borderId="16" xfId="0" applyFont="1" applyBorder="1" applyAlignment="1">
      <alignment wrapText="1"/>
    </xf>
    <xf numFmtId="0" fontId="48" fillId="0" borderId="33" xfId="0" applyFont="1" applyBorder="1" applyAlignment="1">
      <alignment wrapText="1"/>
    </xf>
    <xf numFmtId="166" fontId="48" fillId="0" borderId="33" xfId="61" applyNumberFormat="1" applyFont="1" applyBorder="1" applyAlignment="1">
      <alignment/>
    </xf>
    <xf numFmtId="166" fontId="48" fillId="0" borderId="16" xfId="61" applyNumberFormat="1" applyFont="1" applyBorder="1" applyAlignment="1">
      <alignment/>
    </xf>
    <xf numFmtId="0" fontId="51" fillId="0" borderId="60" xfId="0" applyFont="1" applyBorder="1" applyAlignment="1">
      <alignment wrapText="1"/>
    </xf>
    <xf numFmtId="166" fontId="48" fillId="0" borderId="60" xfId="61" applyNumberFormat="1" applyFont="1" applyBorder="1" applyAlignment="1">
      <alignment/>
    </xf>
    <xf numFmtId="166" fontId="48" fillId="0" borderId="41" xfId="61" applyNumberFormat="1" applyFont="1" applyBorder="1" applyAlignment="1">
      <alignment/>
    </xf>
    <xf numFmtId="0" fontId="48" fillId="0" borderId="16" xfId="0" applyFont="1" applyBorder="1" applyAlignment="1">
      <alignment horizontal="center" wrapText="1"/>
    </xf>
    <xf numFmtId="0" fontId="48" fillId="0" borderId="1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48" fillId="0" borderId="41" xfId="0" applyFont="1" applyBorder="1" applyAlignment="1">
      <alignment wrapText="1"/>
    </xf>
    <xf numFmtId="0" fontId="48" fillId="0" borderId="16" xfId="0" applyFont="1" applyBorder="1" applyAlignment="1">
      <alignment horizontal="right" vertical="top" wrapText="1"/>
    </xf>
    <xf numFmtId="0" fontId="48" fillId="0" borderId="16" xfId="0" applyFont="1" applyBorder="1" applyAlignment="1" quotePrefix="1">
      <alignment/>
    </xf>
    <xf numFmtId="0" fontId="48" fillId="0" borderId="41" xfId="0" applyFont="1" applyBorder="1" applyAlignment="1">
      <alignment horizontal="center" wrapText="1"/>
    </xf>
    <xf numFmtId="0" fontId="48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right" vertical="top" wrapText="1"/>
    </xf>
    <xf numFmtId="0" fontId="51" fillId="0" borderId="41" xfId="0" applyFont="1" applyBorder="1" applyAlignment="1">
      <alignment wrapText="1"/>
    </xf>
    <xf numFmtId="166" fontId="48" fillId="0" borderId="41" xfId="61" applyNumberFormat="1" applyFont="1" applyBorder="1" applyAlignment="1">
      <alignment horizontal="right"/>
    </xf>
    <xf numFmtId="0" fontId="48" fillId="0" borderId="39" xfId="0" applyFont="1" applyBorder="1" applyAlignment="1">
      <alignment/>
    </xf>
    <xf numFmtId="0" fontId="48" fillId="0" borderId="40" xfId="0" applyFont="1" applyBorder="1" applyAlignment="1">
      <alignment wrapText="1"/>
    </xf>
    <xf numFmtId="0" fontId="48" fillId="0" borderId="62" xfId="0" applyFont="1" applyBorder="1" applyAlignment="1">
      <alignment/>
    </xf>
    <xf numFmtId="0" fontId="50" fillId="0" borderId="33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8" fillId="0" borderId="16" xfId="0" applyFont="1" applyBorder="1" applyAlignment="1">
      <alignment horizontal="right"/>
    </xf>
    <xf numFmtId="0" fontId="48" fillId="0" borderId="16" xfId="0" applyFont="1" applyBorder="1" applyAlignment="1" quotePrefix="1">
      <alignment/>
    </xf>
    <xf numFmtId="0" fontId="48" fillId="0" borderId="41" xfId="0" applyFont="1" applyBorder="1" applyAlignment="1">
      <alignment horizontal="right"/>
    </xf>
    <xf numFmtId="0" fontId="48" fillId="0" borderId="41" xfId="0" applyFont="1" applyBorder="1" applyAlignment="1" quotePrefix="1">
      <alignment wrapText="1"/>
    </xf>
    <xf numFmtId="0" fontId="48" fillId="0" borderId="39" xfId="0" applyFont="1" applyBorder="1" applyAlignment="1">
      <alignment wrapText="1"/>
    </xf>
    <xf numFmtId="0" fontId="48" fillId="0" borderId="16" xfId="0" applyFont="1" applyBorder="1" applyAlignment="1" quotePrefix="1">
      <alignment wrapText="1"/>
    </xf>
    <xf numFmtId="0" fontId="48" fillId="0" borderId="16" xfId="0" applyFont="1" applyBorder="1" applyAlignment="1">
      <alignment horizontal="right" wrapText="1"/>
    </xf>
    <xf numFmtId="0" fontId="51" fillId="0" borderId="16" xfId="0" applyFont="1" applyBorder="1" applyAlignment="1">
      <alignment wrapText="1"/>
    </xf>
    <xf numFmtId="0" fontId="48" fillId="0" borderId="16" xfId="0" applyFont="1" applyBorder="1" applyAlignment="1">
      <alignment vertical="top" wrapText="1"/>
    </xf>
    <xf numFmtId="166" fontId="48" fillId="0" borderId="16" xfId="61" applyNumberFormat="1" applyFont="1" applyBorder="1" applyAlignment="1">
      <alignment horizontal="right" wrapText="1"/>
    </xf>
    <xf numFmtId="166" fontId="48" fillId="0" borderId="16" xfId="61" applyNumberFormat="1" applyFont="1" applyBorder="1" applyAlignment="1">
      <alignment horizontal="right" wrapText="1"/>
    </xf>
    <xf numFmtId="0" fontId="50" fillId="0" borderId="16" xfId="0" applyFont="1" applyBorder="1" applyAlignment="1">
      <alignment horizontal="right"/>
    </xf>
    <xf numFmtId="43" fontId="48" fillId="0" borderId="16" xfId="42" applyFont="1" applyBorder="1" applyAlignment="1">
      <alignment horizontal="right" wrapText="1"/>
    </xf>
    <xf numFmtId="0" fontId="53" fillId="0" borderId="39" xfId="0" applyFont="1" applyBorder="1" applyAlignment="1">
      <alignment/>
    </xf>
    <xf numFmtId="166" fontId="53" fillId="0" borderId="40" xfId="61" applyNumberFormat="1" applyFont="1" applyBorder="1" applyAlignment="1">
      <alignment horizontal="right"/>
    </xf>
    <xf numFmtId="166" fontId="48" fillId="0" borderId="40" xfId="61" applyNumberFormat="1" applyFont="1" applyBorder="1" applyAlignment="1">
      <alignment horizontal="right"/>
    </xf>
    <xf numFmtId="166" fontId="48" fillId="0" borderId="33" xfId="61" applyNumberFormat="1" applyFont="1" applyBorder="1" applyAlignment="1">
      <alignment horizontal="right"/>
    </xf>
    <xf numFmtId="166" fontId="48" fillId="0" borderId="16" xfId="61" applyNumberFormat="1" applyFont="1" applyBorder="1" applyAlignment="1">
      <alignment horizontal="right"/>
    </xf>
    <xf numFmtId="166" fontId="48" fillId="0" borderId="60" xfId="0" applyNumberFormat="1" applyFont="1" applyBorder="1" applyAlignment="1">
      <alignment/>
    </xf>
    <xf numFmtId="166" fontId="48" fillId="0" borderId="60" xfId="61" applyNumberFormat="1" applyFont="1" applyBorder="1" applyAlignment="1">
      <alignment horizontal="right"/>
    </xf>
    <xf numFmtId="166" fontId="48" fillId="0" borderId="41" xfId="61" applyNumberFormat="1" applyFont="1" applyBorder="1" applyAlignment="1">
      <alignment horizontal="right"/>
    </xf>
    <xf numFmtId="0" fontId="48" fillId="0" borderId="39" xfId="0" applyFont="1" applyBorder="1" applyAlignment="1">
      <alignment/>
    </xf>
    <xf numFmtId="0" fontId="54" fillId="0" borderId="16" xfId="0" applyFont="1" applyBorder="1" applyAlignment="1">
      <alignment/>
    </xf>
    <xf numFmtId="166" fontId="48" fillId="0" borderId="16" xfId="0" applyNumberFormat="1" applyFont="1" applyBorder="1" applyAlignment="1">
      <alignment/>
    </xf>
    <xf numFmtId="0" fontId="54" fillId="0" borderId="41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55" fillId="0" borderId="0" xfId="0" applyFont="1" applyAlignment="1">
      <alignment/>
    </xf>
    <xf numFmtId="0" fontId="3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32" borderId="40" xfId="0" applyFont="1" applyFill="1" applyBorder="1" applyAlignment="1">
      <alignment horizontal="center" vertical="center" wrapText="1"/>
    </xf>
    <xf numFmtId="0" fontId="58" fillId="32" borderId="6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58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32" borderId="16" xfId="0" applyFont="1" applyFill="1" applyBorder="1" applyAlignment="1">
      <alignment horizontal="center" vertical="center" wrapText="1"/>
    </xf>
    <xf numFmtId="0" fontId="58" fillId="32" borderId="39" xfId="0" applyFont="1" applyFill="1" applyBorder="1" applyAlignment="1">
      <alignment horizontal="center" vertical="center" wrapText="1"/>
    </xf>
    <xf numFmtId="0" fontId="60" fillId="32" borderId="61" xfId="0" applyFont="1" applyFill="1" applyBorder="1" applyAlignment="1">
      <alignment horizontal="center" vertical="center"/>
    </xf>
    <xf numFmtId="0" fontId="60" fillId="32" borderId="21" xfId="0" applyFont="1" applyFill="1" applyBorder="1" applyAlignment="1">
      <alignment horizontal="center" vertical="center"/>
    </xf>
    <xf numFmtId="0" fontId="60" fillId="32" borderId="58" xfId="0" applyFont="1" applyFill="1" applyBorder="1" applyAlignment="1">
      <alignment horizontal="center" vertical="center"/>
    </xf>
    <xf numFmtId="0" fontId="58" fillId="32" borderId="58" xfId="0" applyFont="1" applyFill="1" applyBorder="1" applyAlignment="1">
      <alignment horizontal="center" vertical="center" wrapText="1"/>
    </xf>
    <xf numFmtId="0" fontId="58" fillId="32" borderId="41" xfId="0" applyFont="1" applyFill="1" applyBorder="1" applyAlignment="1">
      <alignment horizontal="center" vertical="center" wrapText="1"/>
    </xf>
    <xf numFmtId="0" fontId="58" fillId="32" borderId="41" xfId="0" applyFont="1" applyFill="1" applyBorder="1" applyAlignment="1">
      <alignment horizontal="center" vertical="center" wrapText="1"/>
    </xf>
    <xf numFmtId="0" fontId="58" fillId="32" borderId="39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2" fillId="0" borderId="58" xfId="0" applyFont="1" applyBorder="1" applyAlignment="1">
      <alignment horizontal="left" vertical="center" wrapText="1"/>
    </xf>
    <xf numFmtId="0" fontId="63" fillId="0" borderId="39" xfId="0" applyFont="1" applyBorder="1" applyAlignment="1">
      <alignment vertical="top" wrapText="1"/>
    </xf>
    <xf numFmtId="0" fontId="63" fillId="0" borderId="39" xfId="0" applyFont="1" applyBorder="1" applyAlignment="1">
      <alignment/>
    </xf>
    <xf numFmtId="0" fontId="60" fillId="0" borderId="40" xfId="0" applyFont="1" applyBorder="1" applyAlignment="1">
      <alignment horizontal="center" vertical="center" wrapText="1"/>
    </xf>
    <xf numFmtId="0" fontId="60" fillId="0" borderId="39" xfId="0" applyFont="1" applyBorder="1" applyAlignment="1">
      <alignment vertical="center" wrapText="1"/>
    </xf>
    <xf numFmtId="166" fontId="60" fillId="0" borderId="39" xfId="61" applyNumberFormat="1" applyFont="1" applyBorder="1" applyAlignment="1">
      <alignment vertical="center" wrapText="1"/>
    </xf>
    <xf numFmtId="166" fontId="60" fillId="0" borderId="39" xfId="61" applyNumberFormat="1" applyFont="1" applyBorder="1" applyAlignment="1">
      <alignment vertical="top" wrapText="1"/>
    </xf>
    <xf numFmtId="166" fontId="60" fillId="0" borderId="39" xfId="61" applyNumberFormat="1" applyFont="1" applyBorder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60" fillId="0" borderId="40" xfId="0" applyFont="1" applyBorder="1" applyAlignment="1">
      <alignment vertical="center" wrapText="1"/>
    </xf>
    <xf numFmtId="166" fontId="60" fillId="0" borderId="40" xfId="61" applyNumberFormat="1" applyFont="1" applyBorder="1" applyAlignment="1">
      <alignment vertical="center" wrapText="1"/>
    </xf>
    <xf numFmtId="166" fontId="60" fillId="0" borderId="40" xfId="61" applyNumberFormat="1" applyFont="1" applyBorder="1" applyAlignment="1">
      <alignment vertical="top" wrapText="1"/>
    </xf>
    <xf numFmtId="166" fontId="60" fillId="0" borderId="40" xfId="61" applyNumberFormat="1" applyFont="1" applyBorder="1" applyAlignment="1">
      <alignment/>
    </xf>
    <xf numFmtId="0" fontId="58" fillId="0" borderId="6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58" xfId="0" applyFont="1" applyBorder="1" applyAlignment="1">
      <alignment horizontal="center" vertical="top" wrapText="1"/>
    </xf>
    <xf numFmtId="166" fontId="58" fillId="0" borderId="39" xfId="0" applyNumberFormat="1" applyFont="1" applyBorder="1" applyAlignment="1">
      <alignment vertical="top" wrapText="1"/>
    </xf>
    <xf numFmtId="166" fontId="58" fillId="0" borderId="40" xfId="61" applyNumberFormat="1" applyFont="1" applyBorder="1" applyAlignment="1">
      <alignment vertical="center" wrapText="1"/>
    </xf>
    <xf numFmtId="0" fontId="62" fillId="0" borderId="60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center" vertical="center" wrapText="1"/>
    </xf>
    <xf numFmtId="166" fontId="58" fillId="0" borderId="39" xfId="61" applyNumberFormat="1" applyFont="1" applyBorder="1" applyAlignment="1">
      <alignment vertical="center" wrapText="1"/>
    </xf>
    <xf numFmtId="166" fontId="58" fillId="0" borderId="39" xfId="61" applyNumberFormat="1" applyFont="1" applyBorder="1" applyAlignment="1">
      <alignment vertical="top" wrapText="1"/>
    </xf>
    <xf numFmtId="166" fontId="58" fillId="0" borderId="39" xfId="61" applyNumberFormat="1" applyFont="1" applyBorder="1" applyAlignment="1">
      <alignment/>
    </xf>
    <xf numFmtId="0" fontId="60" fillId="0" borderId="39" xfId="0" applyFont="1" applyBorder="1" applyAlignment="1">
      <alignment/>
    </xf>
    <xf numFmtId="0" fontId="60" fillId="0" borderId="57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58" xfId="0" applyFont="1" applyBorder="1" applyAlignment="1">
      <alignment vertical="top" wrapText="1"/>
    </xf>
    <xf numFmtId="0" fontId="60" fillId="0" borderId="60" xfId="0" applyFont="1" applyBorder="1" applyAlignment="1">
      <alignment horizontal="center" vertical="center" wrapText="1"/>
    </xf>
    <xf numFmtId="0" fontId="58" fillId="0" borderId="39" xfId="0" applyFont="1" applyBorder="1" applyAlignment="1">
      <alignment vertical="top" wrapText="1"/>
    </xf>
    <xf numFmtId="0" fontId="58" fillId="0" borderId="39" xfId="0" applyFont="1" applyBorder="1" applyAlignment="1">
      <alignment/>
    </xf>
    <xf numFmtId="0" fontId="62" fillId="0" borderId="61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166" fontId="63" fillId="0" borderId="39" xfId="0" applyNumberFormat="1" applyFont="1" applyBorder="1" applyAlignment="1">
      <alignment vertical="top" wrapText="1"/>
    </xf>
    <xf numFmtId="0" fontId="60" fillId="0" borderId="40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right" vertical="center" wrapText="1"/>
    </xf>
    <xf numFmtId="166" fontId="60" fillId="0" borderId="16" xfId="61" applyNumberFormat="1" applyFont="1" applyBorder="1" applyAlignment="1">
      <alignment horizontal="right" vertical="center" wrapText="1"/>
    </xf>
    <xf numFmtId="166" fontId="60" fillId="0" borderId="16" xfId="61" applyNumberFormat="1" applyFont="1" applyBorder="1" applyAlignment="1">
      <alignment horizontal="right" vertical="center"/>
    </xf>
    <xf numFmtId="0" fontId="55" fillId="0" borderId="16" xfId="0" applyFont="1" applyBorder="1" applyAlignment="1">
      <alignment/>
    </xf>
    <xf numFmtId="166" fontId="55" fillId="0" borderId="16" xfId="0" applyNumberFormat="1" applyFont="1" applyBorder="1" applyAlignment="1">
      <alignment/>
    </xf>
    <xf numFmtId="0" fontId="60" fillId="0" borderId="41" xfId="0" applyFont="1" applyBorder="1" applyAlignment="1">
      <alignment horizontal="left" vertical="top" wrapText="1"/>
    </xf>
    <xf numFmtId="0" fontId="60" fillId="0" borderId="39" xfId="0" applyFont="1" applyBorder="1" applyAlignment="1">
      <alignment horizontal="right" vertical="center" wrapText="1"/>
    </xf>
    <xf numFmtId="166" fontId="60" fillId="0" borderId="39" xfId="61" applyNumberFormat="1" applyFont="1" applyBorder="1" applyAlignment="1">
      <alignment horizontal="right" vertical="center" wrapText="1"/>
    </xf>
    <xf numFmtId="0" fontId="55" fillId="0" borderId="39" xfId="0" applyFont="1" applyBorder="1" applyAlignment="1">
      <alignment/>
    </xf>
    <xf numFmtId="166" fontId="55" fillId="0" borderId="39" xfId="0" applyNumberFormat="1" applyFont="1" applyBorder="1" applyAlignment="1">
      <alignment/>
    </xf>
    <xf numFmtId="0" fontId="60" fillId="0" borderId="40" xfId="0" applyFont="1" applyBorder="1" applyAlignment="1">
      <alignment horizontal="left" vertical="center" wrapText="1"/>
    </xf>
    <xf numFmtId="166" fontId="60" fillId="0" borderId="39" xfId="61" applyNumberFormat="1" applyFont="1" applyBorder="1" applyAlignment="1">
      <alignment horizontal="right" vertical="center"/>
    </xf>
    <xf numFmtId="0" fontId="60" fillId="0" borderId="41" xfId="0" applyFont="1" applyBorder="1" applyAlignment="1">
      <alignment horizontal="left" vertical="center" wrapText="1"/>
    </xf>
    <xf numFmtId="0" fontId="58" fillId="0" borderId="6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right" vertical="center" wrapText="1"/>
    </xf>
    <xf numFmtId="166" fontId="58" fillId="0" borderId="41" xfId="61" applyNumberFormat="1" applyFont="1" applyBorder="1" applyAlignment="1">
      <alignment horizontal="right" vertical="center" wrapText="1"/>
    </xf>
    <xf numFmtId="166" fontId="58" fillId="0" borderId="41" xfId="61" applyNumberFormat="1" applyFont="1" applyBorder="1" applyAlignment="1">
      <alignment horizontal="right" vertical="center"/>
    </xf>
    <xf numFmtId="0" fontId="58" fillId="0" borderId="41" xfId="0" applyFont="1" applyBorder="1" applyAlignment="1">
      <alignment/>
    </xf>
    <xf numFmtId="166" fontId="58" fillId="0" borderId="41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60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166" fontId="58" fillId="0" borderId="41" xfId="0" applyNumberFormat="1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4" fillId="33" borderId="39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left" vertical="top" wrapText="1"/>
    </xf>
    <xf numFmtId="0" fontId="66" fillId="0" borderId="40" xfId="0" applyFont="1" applyBorder="1" applyAlignment="1">
      <alignment horizontal="center" vertical="center"/>
    </xf>
    <xf numFmtId="3" fontId="68" fillId="0" borderId="40" xfId="0" applyNumberFormat="1" applyFont="1" applyBorder="1" applyAlignment="1">
      <alignment/>
    </xf>
    <xf numFmtId="0" fontId="55" fillId="0" borderId="3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3" fillId="0" borderId="39" xfId="0" applyFont="1" applyBorder="1" applyAlignment="1">
      <alignment horizontal="left" vertical="center" wrapText="1"/>
    </xf>
    <xf numFmtId="0" fontId="69" fillId="0" borderId="39" xfId="0" applyFont="1" applyBorder="1" applyAlignment="1">
      <alignment horizontal="left" vertical="center" wrapText="1"/>
    </xf>
    <xf numFmtId="3" fontId="69" fillId="0" borderId="39" xfId="0" applyNumberFormat="1" applyFont="1" applyBorder="1" applyAlignment="1">
      <alignment horizontal="right" vertical="center"/>
    </xf>
    <xf numFmtId="0" fontId="70" fillId="0" borderId="39" xfId="0" applyFont="1" applyBorder="1" applyAlignment="1">
      <alignment horizontal="center" vertical="center"/>
    </xf>
    <xf numFmtId="0" fontId="55" fillId="0" borderId="39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3" fontId="70" fillId="0" borderId="39" xfId="0" applyNumberFormat="1" applyFont="1" applyBorder="1" applyAlignment="1">
      <alignment horizontal="right" vertical="center"/>
    </xf>
    <xf numFmtId="0" fontId="70" fillId="0" borderId="58" xfId="0" applyFont="1" applyBorder="1" applyAlignment="1">
      <alignment horizontal="left" vertical="center" wrapText="1"/>
    </xf>
    <xf numFmtId="0" fontId="71" fillId="0" borderId="39" xfId="0" applyFont="1" applyFill="1" applyBorder="1" applyAlignment="1">
      <alignment horizontal="left" vertical="center"/>
    </xf>
    <xf numFmtId="0" fontId="72" fillId="0" borderId="39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left" vertical="top" wrapText="1"/>
    </xf>
    <xf numFmtId="0" fontId="71" fillId="0" borderId="40" xfId="0" applyFont="1" applyBorder="1" applyAlignment="1">
      <alignment horizontal="center" vertical="center"/>
    </xf>
    <xf numFmtId="3" fontId="69" fillId="0" borderId="40" xfId="0" applyNumberFormat="1" applyFont="1" applyBorder="1" applyAlignment="1">
      <alignment vertical="center"/>
    </xf>
    <xf numFmtId="0" fontId="73" fillId="0" borderId="39" xfId="0" applyFont="1" applyBorder="1" applyAlignment="1">
      <alignment horizontal="left" vertical="top" wrapText="1"/>
    </xf>
    <xf numFmtId="0" fontId="66" fillId="0" borderId="3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3" fontId="68" fillId="0" borderId="16" xfId="0" applyNumberFormat="1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72" fillId="0" borderId="3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left" vertical="center" wrapText="1"/>
    </xf>
    <xf numFmtId="0" fontId="72" fillId="33" borderId="61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58" xfId="0" applyFont="1" applyFill="1" applyBorder="1" applyAlignment="1">
      <alignment horizontal="center" vertical="center"/>
    </xf>
    <xf numFmtId="0" fontId="72" fillId="33" borderId="58" xfId="0" applyFont="1" applyFill="1" applyBorder="1" applyAlignment="1">
      <alignment horizontal="center" vertical="center"/>
    </xf>
    <xf numFmtId="3" fontId="72" fillId="33" borderId="39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zoomScalePageLayoutView="0" workbookViewId="0" topLeftCell="C1">
      <selection activeCell="E7" sqref="E7:G7"/>
    </sheetView>
  </sheetViews>
  <sheetFormatPr defaultColWidth="9.140625" defaultRowHeight="12.75"/>
  <cols>
    <col min="1" max="1" width="9.140625" style="0" hidden="1" customWidth="1"/>
    <col min="2" max="2" width="7.421875" style="0" customWidth="1"/>
    <col min="3" max="3" width="5.28125" style="9" customWidth="1"/>
    <col min="4" max="4" width="54.7109375" style="6" customWidth="1"/>
    <col min="5" max="5" width="11.28125" style="19" customWidth="1"/>
    <col min="6" max="6" width="10.28125" style="20" customWidth="1"/>
    <col min="7" max="7" width="11.00390625" style="20" customWidth="1"/>
    <col min="8" max="8" width="2.57421875" style="0" customWidth="1"/>
  </cols>
  <sheetData>
    <row r="1" spans="1:7" ht="12.75">
      <c r="A1" s="1"/>
      <c r="B1" s="1"/>
      <c r="C1" s="7"/>
      <c r="D1" s="92"/>
      <c r="E1" s="95" t="s">
        <v>86</v>
      </c>
      <c r="F1" s="96"/>
      <c r="G1" s="96"/>
    </row>
    <row r="2" spans="1:7" ht="12.75">
      <c r="A2" s="1"/>
      <c r="B2" s="1"/>
      <c r="C2" s="7"/>
      <c r="D2" s="93"/>
      <c r="E2" s="96"/>
      <c r="F2" s="96"/>
      <c r="G2" s="96"/>
    </row>
    <row r="3" spans="1:7" ht="12.75">
      <c r="A3" s="1"/>
      <c r="B3" s="1"/>
      <c r="C3" s="7"/>
      <c r="D3" s="5"/>
      <c r="E3" s="96"/>
      <c r="F3" s="96"/>
      <c r="G3" s="96"/>
    </row>
    <row r="4" spans="1:7" ht="12.75">
      <c r="A4" s="1"/>
      <c r="B4" s="1"/>
      <c r="C4" s="7"/>
      <c r="D4" s="94"/>
      <c r="E4" s="96"/>
      <c r="F4" s="96"/>
      <c r="G4" s="96"/>
    </row>
    <row r="5" spans="1:7" ht="21.75" customHeight="1">
      <c r="A5" s="1"/>
      <c r="B5" s="1"/>
      <c r="C5" s="7"/>
      <c r="D5" s="5"/>
      <c r="E5" s="96"/>
      <c r="F5" s="96"/>
      <c r="G5" s="96"/>
    </row>
    <row r="6" spans="1:7" ht="47.25" customHeight="1">
      <c r="A6" s="24"/>
      <c r="B6" s="98" t="s">
        <v>63</v>
      </c>
      <c r="C6" s="98"/>
      <c r="D6" s="98"/>
      <c r="E6" s="98"/>
      <c r="F6" s="98"/>
      <c r="G6" s="98"/>
    </row>
    <row r="7" spans="1:7" ht="21.75" customHeight="1" thickBot="1">
      <c r="A7" s="1"/>
      <c r="B7" s="1"/>
      <c r="C7" s="7"/>
      <c r="D7" s="5"/>
      <c r="E7" s="99" t="s">
        <v>13</v>
      </c>
      <c r="F7" s="99"/>
      <c r="G7" s="99"/>
    </row>
    <row r="8" spans="1:7" ht="19.5" customHeight="1">
      <c r="A8" s="1"/>
      <c r="B8" s="3"/>
      <c r="C8" s="110" t="s">
        <v>0</v>
      </c>
      <c r="D8" s="113" t="s">
        <v>1</v>
      </c>
      <c r="E8" s="116" t="s">
        <v>64</v>
      </c>
      <c r="F8" s="104" t="s">
        <v>19</v>
      </c>
      <c r="G8" s="107" t="s">
        <v>20</v>
      </c>
    </row>
    <row r="9" spans="1:7" ht="12.75">
      <c r="A9" s="1"/>
      <c r="B9" s="4" t="s">
        <v>2</v>
      </c>
      <c r="C9" s="111"/>
      <c r="D9" s="114"/>
      <c r="E9" s="117"/>
      <c r="F9" s="105"/>
      <c r="G9" s="108"/>
    </row>
    <row r="10" spans="1:7" ht="13.5" thickBot="1">
      <c r="A10" s="1"/>
      <c r="B10" s="32" t="s">
        <v>3</v>
      </c>
      <c r="C10" s="112"/>
      <c r="D10" s="115"/>
      <c r="E10" s="118"/>
      <c r="F10" s="106"/>
      <c r="G10" s="109"/>
    </row>
    <row r="11" spans="1:7" s="22" customFormat="1" ht="12" thickBot="1">
      <c r="A11" s="21"/>
      <c r="B11" s="30" t="s">
        <v>4</v>
      </c>
      <c r="C11" s="31" t="s">
        <v>5</v>
      </c>
      <c r="D11" s="29" t="s">
        <v>6</v>
      </c>
      <c r="E11" s="28" t="s">
        <v>7</v>
      </c>
      <c r="F11" s="88" t="s">
        <v>21</v>
      </c>
      <c r="G11" s="90" t="s">
        <v>22</v>
      </c>
    </row>
    <row r="12" spans="1:7" ht="18.75" customHeight="1" thickBot="1">
      <c r="A12" s="2"/>
      <c r="B12" s="100" t="s">
        <v>23</v>
      </c>
      <c r="C12" s="8" t="s">
        <v>8</v>
      </c>
      <c r="D12" s="12" t="s">
        <v>24</v>
      </c>
      <c r="E12" s="27">
        <v>233969</v>
      </c>
      <c r="F12" s="80">
        <v>0</v>
      </c>
      <c r="G12" s="60">
        <f aca="true" t="shared" si="0" ref="G12:G23">SUM(E12:F12)</f>
        <v>233969</v>
      </c>
    </row>
    <row r="13" spans="1:8" ht="18.75" customHeight="1" thickBot="1">
      <c r="A13" s="2"/>
      <c r="B13" s="101"/>
      <c r="C13" s="8"/>
      <c r="D13" s="12" t="s">
        <v>82</v>
      </c>
      <c r="E13" s="27">
        <v>157221</v>
      </c>
      <c r="F13" s="80">
        <v>0</v>
      </c>
      <c r="G13" s="60">
        <v>157221</v>
      </c>
      <c r="H13" s="13" t="s">
        <v>83</v>
      </c>
    </row>
    <row r="14" spans="1:7" ht="18.75" customHeight="1" thickBot="1">
      <c r="A14" s="2"/>
      <c r="B14" s="101"/>
      <c r="C14" s="8" t="s">
        <v>9</v>
      </c>
      <c r="D14" s="35" t="s">
        <v>12</v>
      </c>
      <c r="E14" s="27">
        <v>1739006</v>
      </c>
      <c r="F14" s="80">
        <v>56589</v>
      </c>
      <c r="G14" s="60">
        <f t="shared" si="0"/>
        <v>1795595</v>
      </c>
    </row>
    <row r="15" spans="1:7" s="11" customFormat="1" ht="12.75" customHeight="1">
      <c r="A15" s="10"/>
      <c r="B15" s="102"/>
      <c r="C15" s="54" t="s">
        <v>25</v>
      </c>
      <c r="D15" s="72" t="s">
        <v>30</v>
      </c>
      <c r="E15" s="74">
        <v>40000</v>
      </c>
      <c r="F15" s="81">
        <v>-20000</v>
      </c>
      <c r="G15" s="78">
        <f t="shared" si="0"/>
        <v>20000</v>
      </c>
    </row>
    <row r="16" spans="1:7" s="11" customFormat="1" ht="14.25" customHeight="1">
      <c r="A16" s="10"/>
      <c r="B16" s="102"/>
      <c r="C16" s="26" t="s">
        <v>26</v>
      </c>
      <c r="D16" s="41" t="s">
        <v>31</v>
      </c>
      <c r="E16" s="75">
        <v>200000</v>
      </c>
      <c r="F16" s="83">
        <v>-20000</v>
      </c>
      <c r="G16" s="44">
        <f t="shared" si="0"/>
        <v>180000</v>
      </c>
    </row>
    <row r="17" spans="1:7" s="11" customFormat="1" ht="14.25" customHeight="1">
      <c r="A17" s="10"/>
      <c r="B17" s="102"/>
      <c r="C17" s="25" t="s">
        <v>27</v>
      </c>
      <c r="D17" s="38" t="s">
        <v>32</v>
      </c>
      <c r="E17" s="76">
        <v>2000</v>
      </c>
      <c r="F17" s="83">
        <v>0</v>
      </c>
      <c r="G17" s="44">
        <f t="shared" si="0"/>
        <v>2000</v>
      </c>
    </row>
    <row r="18" spans="1:7" s="11" customFormat="1" ht="12.75">
      <c r="A18" s="10"/>
      <c r="B18" s="102"/>
      <c r="C18" s="26" t="s">
        <v>28</v>
      </c>
      <c r="D18" s="41" t="s">
        <v>33</v>
      </c>
      <c r="E18" s="75">
        <v>80000</v>
      </c>
      <c r="F18" s="83">
        <v>96589</v>
      </c>
      <c r="G18" s="44">
        <f t="shared" si="0"/>
        <v>176589</v>
      </c>
    </row>
    <row r="19" spans="1:8" s="11" customFormat="1" ht="38.25">
      <c r="A19" s="10"/>
      <c r="B19" s="102"/>
      <c r="C19" s="53" t="s">
        <v>67</v>
      </c>
      <c r="D19" s="73" t="s">
        <v>68</v>
      </c>
      <c r="E19" s="77">
        <v>1205522</v>
      </c>
      <c r="F19" s="83">
        <v>0</v>
      </c>
      <c r="G19" s="44">
        <f t="shared" si="0"/>
        <v>1205522</v>
      </c>
      <c r="H19" s="15"/>
    </row>
    <row r="20" spans="1:8" s="11" customFormat="1" ht="25.5">
      <c r="A20" s="10"/>
      <c r="B20" s="102"/>
      <c r="C20" s="53" t="s">
        <v>29</v>
      </c>
      <c r="D20" s="73" t="s">
        <v>34</v>
      </c>
      <c r="E20" s="77">
        <v>141054</v>
      </c>
      <c r="F20" s="83">
        <v>0</v>
      </c>
      <c r="G20" s="44">
        <f t="shared" si="0"/>
        <v>141054</v>
      </c>
      <c r="H20" s="15"/>
    </row>
    <row r="21" spans="1:8" s="52" customFormat="1" ht="39" thickBot="1">
      <c r="A21" s="51"/>
      <c r="B21" s="102"/>
      <c r="C21" s="53" t="s">
        <v>58</v>
      </c>
      <c r="D21" s="73" t="s">
        <v>59</v>
      </c>
      <c r="E21" s="77">
        <v>70430</v>
      </c>
      <c r="F21" s="89">
        <v>0</v>
      </c>
      <c r="G21" s="61">
        <f t="shared" si="0"/>
        <v>70430</v>
      </c>
      <c r="H21" s="15"/>
    </row>
    <row r="22" spans="1:8" ht="16.5" thickBot="1">
      <c r="A22" s="2"/>
      <c r="B22" s="101"/>
      <c r="C22" s="62" t="s">
        <v>10</v>
      </c>
      <c r="D22" s="63" t="s">
        <v>62</v>
      </c>
      <c r="E22" s="64">
        <f>SUM(E23:E46)</f>
        <v>2008029</v>
      </c>
      <c r="F22" s="80">
        <f>SUM(F23:F46)</f>
        <v>36589</v>
      </c>
      <c r="G22" s="60">
        <f t="shared" si="0"/>
        <v>2044618</v>
      </c>
      <c r="H22" s="85"/>
    </row>
    <row r="23" spans="1:8" s="50" customFormat="1" ht="12.75" customHeight="1">
      <c r="A23" s="45"/>
      <c r="B23" s="101"/>
      <c r="C23" s="46" t="s">
        <v>35</v>
      </c>
      <c r="D23" s="47" t="s">
        <v>47</v>
      </c>
      <c r="E23" s="48">
        <v>3000</v>
      </c>
      <c r="F23" s="81">
        <v>0</v>
      </c>
      <c r="G23" s="49">
        <f t="shared" si="0"/>
        <v>3000</v>
      </c>
      <c r="H23" s="15"/>
    </row>
    <row r="24" spans="1:8" s="11" customFormat="1" ht="13.5" customHeight="1" hidden="1" thickBot="1">
      <c r="A24" s="10"/>
      <c r="B24" s="101"/>
      <c r="C24" s="37"/>
      <c r="D24" s="38"/>
      <c r="E24" s="18"/>
      <c r="F24" s="82"/>
      <c r="G24" s="36">
        <f aca="true" t="shared" si="1" ref="G24:G46">SUM(E24:F24)</f>
        <v>0</v>
      </c>
      <c r="H24" s="15"/>
    </row>
    <row r="25" spans="1:8" s="43" customFormat="1" ht="12.75">
      <c r="A25" s="39"/>
      <c r="B25" s="101"/>
      <c r="C25" s="40" t="s">
        <v>36</v>
      </c>
      <c r="D25" s="41" t="s">
        <v>48</v>
      </c>
      <c r="E25" s="42">
        <v>30000</v>
      </c>
      <c r="F25" s="83">
        <v>0</v>
      </c>
      <c r="G25" s="34">
        <f t="shared" si="1"/>
        <v>30000</v>
      </c>
      <c r="H25" s="15"/>
    </row>
    <row r="26" spans="1:8" s="11" customFormat="1" ht="12.75">
      <c r="A26" s="10"/>
      <c r="B26" s="101"/>
      <c r="C26" s="65" t="s">
        <v>37</v>
      </c>
      <c r="D26" s="66" t="s">
        <v>49</v>
      </c>
      <c r="E26" s="67">
        <v>1048719</v>
      </c>
      <c r="F26" s="84">
        <v>-30719</v>
      </c>
      <c r="G26" s="33">
        <f t="shared" si="1"/>
        <v>1018000</v>
      </c>
      <c r="H26" s="15"/>
    </row>
    <row r="27" spans="1:8" s="11" customFormat="1" ht="12.75">
      <c r="A27" s="10"/>
      <c r="B27" s="101"/>
      <c r="C27" s="65" t="s">
        <v>69</v>
      </c>
      <c r="D27" s="66" t="s">
        <v>70</v>
      </c>
      <c r="E27" s="67">
        <v>71570</v>
      </c>
      <c r="F27" s="84">
        <v>0</v>
      </c>
      <c r="G27" s="33">
        <f t="shared" si="1"/>
        <v>71570</v>
      </c>
      <c r="H27" s="15"/>
    </row>
    <row r="28" spans="1:8" s="13" customFormat="1" ht="13.5" customHeight="1">
      <c r="A28" s="1"/>
      <c r="B28" s="101"/>
      <c r="C28" s="40" t="s">
        <v>38</v>
      </c>
      <c r="D28" s="41" t="s">
        <v>50</v>
      </c>
      <c r="E28" s="42">
        <v>188375</v>
      </c>
      <c r="F28" s="79">
        <v>0</v>
      </c>
      <c r="G28" s="34">
        <f t="shared" si="1"/>
        <v>188375</v>
      </c>
      <c r="H28" s="86"/>
    </row>
    <row r="29" spans="1:8" s="13" customFormat="1" ht="13.5" customHeight="1">
      <c r="A29" s="1"/>
      <c r="B29" s="101"/>
      <c r="C29" s="40" t="s">
        <v>79</v>
      </c>
      <c r="D29" s="41" t="s">
        <v>80</v>
      </c>
      <c r="E29" s="42">
        <v>12570</v>
      </c>
      <c r="F29" s="79">
        <v>0</v>
      </c>
      <c r="G29" s="34">
        <f t="shared" si="1"/>
        <v>12570</v>
      </c>
      <c r="H29" s="86"/>
    </row>
    <row r="30" spans="1:8" s="16" customFormat="1" ht="14.25" customHeight="1">
      <c r="A30" s="14"/>
      <c r="B30" s="101"/>
      <c r="C30" s="40" t="s">
        <v>39</v>
      </c>
      <c r="D30" s="68" t="s">
        <v>14</v>
      </c>
      <c r="E30" s="42">
        <v>154229</v>
      </c>
      <c r="F30" s="79">
        <v>41383</v>
      </c>
      <c r="G30" s="34">
        <f t="shared" si="1"/>
        <v>195612</v>
      </c>
      <c r="H30" s="87"/>
    </row>
    <row r="31" spans="1:8" s="43" customFormat="1" ht="13.5" customHeight="1">
      <c r="A31" s="39"/>
      <c r="B31" s="101"/>
      <c r="C31" s="40" t="s">
        <v>40</v>
      </c>
      <c r="D31" s="41" t="s">
        <v>51</v>
      </c>
      <c r="E31" s="42">
        <v>54645</v>
      </c>
      <c r="F31" s="83">
        <v>2000</v>
      </c>
      <c r="G31" s="34">
        <f t="shared" si="1"/>
        <v>56645</v>
      </c>
      <c r="H31" s="15"/>
    </row>
    <row r="32" spans="1:7" s="15" customFormat="1" ht="14.25" customHeight="1">
      <c r="A32" s="23"/>
      <c r="B32" s="101"/>
      <c r="C32" s="40" t="s">
        <v>41</v>
      </c>
      <c r="D32" s="41" t="s">
        <v>52</v>
      </c>
      <c r="E32" s="42">
        <v>16000</v>
      </c>
      <c r="F32" s="83">
        <v>2000</v>
      </c>
      <c r="G32" s="34">
        <f t="shared" si="1"/>
        <v>18000</v>
      </c>
    </row>
    <row r="33" spans="1:8" s="43" customFormat="1" ht="12.75" customHeight="1">
      <c r="A33" s="39"/>
      <c r="B33" s="101"/>
      <c r="C33" s="40" t="s">
        <v>42</v>
      </c>
      <c r="D33" s="41" t="s">
        <v>53</v>
      </c>
      <c r="E33" s="42">
        <v>5750</v>
      </c>
      <c r="F33" s="83">
        <v>0</v>
      </c>
      <c r="G33" s="34">
        <f t="shared" si="1"/>
        <v>5750</v>
      </c>
      <c r="H33" s="15"/>
    </row>
    <row r="34" spans="1:7" s="15" customFormat="1" ht="12" customHeight="1">
      <c r="A34" s="23"/>
      <c r="B34" s="101"/>
      <c r="C34" s="40" t="s">
        <v>15</v>
      </c>
      <c r="D34" s="41" t="s">
        <v>16</v>
      </c>
      <c r="E34" s="42">
        <v>95000</v>
      </c>
      <c r="F34" s="83">
        <v>0</v>
      </c>
      <c r="G34" s="34">
        <f t="shared" si="1"/>
        <v>95000</v>
      </c>
    </row>
    <row r="35" spans="1:8" s="43" customFormat="1" ht="12" customHeight="1">
      <c r="A35" s="39"/>
      <c r="B35" s="101"/>
      <c r="C35" s="40" t="s">
        <v>43</v>
      </c>
      <c r="D35" s="41" t="s">
        <v>54</v>
      </c>
      <c r="E35" s="42">
        <v>3000</v>
      </c>
      <c r="F35" s="83">
        <v>0</v>
      </c>
      <c r="G35" s="34">
        <f t="shared" si="1"/>
        <v>3000</v>
      </c>
      <c r="H35" s="15"/>
    </row>
    <row r="36" spans="1:7" s="15" customFormat="1" ht="24.75" customHeight="1">
      <c r="A36" s="23"/>
      <c r="B36" s="101"/>
      <c r="C36" s="37" t="s">
        <v>44</v>
      </c>
      <c r="D36" s="41" t="s">
        <v>55</v>
      </c>
      <c r="E36" s="42">
        <v>4600</v>
      </c>
      <c r="F36" s="83">
        <v>0</v>
      </c>
      <c r="G36" s="34">
        <f t="shared" si="1"/>
        <v>4600</v>
      </c>
    </row>
    <row r="37" spans="1:8" s="43" customFormat="1" ht="24" customHeight="1">
      <c r="A37" s="39"/>
      <c r="B37" s="101"/>
      <c r="C37" s="40" t="s">
        <v>45</v>
      </c>
      <c r="D37" s="41" t="s">
        <v>56</v>
      </c>
      <c r="E37" s="42">
        <v>4800</v>
      </c>
      <c r="F37" s="83">
        <v>0</v>
      </c>
      <c r="G37" s="34">
        <f t="shared" si="1"/>
        <v>4800</v>
      </c>
      <c r="H37" s="15"/>
    </row>
    <row r="38" spans="1:8" s="43" customFormat="1" ht="24" customHeight="1">
      <c r="A38" s="39"/>
      <c r="B38" s="101"/>
      <c r="C38" s="40" t="s">
        <v>73</v>
      </c>
      <c r="D38" s="41" t="s">
        <v>76</v>
      </c>
      <c r="E38" s="42">
        <v>50</v>
      </c>
      <c r="F38" s="83">
        <v>0</v>
      </c>
      <c r="G38" s="34">
        <f t="shared" si="1"/>
        <v>50</v>
      </c>
      <c r="H38" s="15"/>
    </row>
    <row r="39" spans="1:8" s="43" customFormat="1" ht="18.75" customHeight="1">
      <c r="A39" s="39"/>
      <c r="B39" s="101"/>
      <c r="C39" s="40" t="s">
        <v>74</v>
      </c>
      <c r="D39" s="71" t="s">
        <v>77</v>
      </c>
      <c r="E39" s="42">
        <v>1000</v>
      </c>
      <c r="F39" s="83">
        <v>0</v>
      </c>
      <c r="G39" s="34">
        <f t="shared" si="1"/>
        <v>1000</v>
      </c>
      <c r="H39" s="15"/>
    </row>
    <row r="40" spans="1:8" s="43" customFormat="1" ht="12" customHeight="1">
      <c r="A40" s="39"/>
      <c r="B40" s="101"/>
      <c r="C40" s="40" t="s">
        <v>46</v>
      </c>
      <c r="D40" s="41" t="s">
        <v>57</v>
      </c>
      <c r="E40" s="42">
        <v>8000</v>
      </c>
      <c r="F40" s="83">
        <v>3000</v>
      </c>
      <c r="G40" s="34">
        <f t="shared" si="1"/>
        <v>11000</v>
      </c>
      <c r="H40" s="15"/>
    </row>
    <row r="41" spans="1:8" s="43" customFormat="1" ht="12" customHeight="1">
      <c r="A41" s="39"/>
      <c r="B41" s="101"/>
      <c r="C41" s="40" t="s">
        <v>71</v>
      </c>
      <c r="D41" s="41" t="s">
        <v>72</v>
      </c>
      <c r="E41" s="42">
        <v>52497</v>
      </c>
      <c r="F41" s="83">
        <v>0</v>
      </c>
      <c r="G41" s="34">
        <f t="shared" si="1"/>
        <v>52497</v>
      </c>
      <c r="H41" s="15"/>
    </row>
    <row r="42" spans="1:8" s="43" customFormat="1" ht="12" customHeight="1">
      <c r="A42" s="39"/>
      <c r="B42" s="101"/>
      <c r="C42" s="40" t="s">
        <v>84</v>
      </c>
      <c r="D42" s="41" t="s">
        <v>85</v>
      </c>
      <c r="E42" s="42">
        <v>0</v>
      </c>
      <c r="F42" s="83">
        <v>18925</v>
      </c>
      <c r="G42" s="34">
        <f t="shared" si="1"/>
        <v>18925</v>
      </c>
      <c r="H42" s="15"/>
    </row>
    <row r="43" spans="1:8" s="43" customFormat="1" ht="27.75" customHeight="1">
      <c r="A43" s="39"/>
      <c r="B43" s="101"/>
      <c r="C43" s="40" t="s">
        <v>17</v>
      </c>
      <c r="D43" s="41" t="s">
        <v>18</v>
      </c>
      <c r="E43" s="42">
        <v>12000</v>
      </c>
      <c r="F43" s="83">
        <v>0</v>
      </c>
      <c r="G43" s="34">
        <f t="shared" si="1"/>
        <v>12000</v>
      </c>
      <c r="H43" s="15"/>
    </row>
    <row r="44" spans="1:7" s="15" customFormat="1" ht="23.25" customHeight="1">
      <c r="A44" s="23"/>
      <c r="B44" s="101"/>
      <c r="C44" s="40" t="s">
        <v>75</v>
      </c>
      <c r="D44" s="71" t="s">
        <v>78</v>
      </c>
      <c r="E44" s="42">
        <v>157221</v>
      </c>
      <c r="F44" s="83">
        <v>0</v>
      </c>
      <c r="G44" s="34">
        <f t="shared" si="1"/>
        <v>157221</v>
      </c>
    </row>
    <row r="45" spans="1:7" s="15" customFormat="1" ht="16.5" customHeight="1">
      <c r="A45" s="23"/>
      <c r="B45" s="101"/>
      <c r="C45" s="40" t="s">
        <v>65</v>
      </c>
      <c r="D45" s="70" t="s">
        <v>66</v>
      </c>
      <c r="E45" s="42">
        <v>60051</v>
      </c>
      <c r="F45" s="83">
        <v>0</v>
      </c>
      <c r="G45" s="34">
        <f t="shared" si="1"/>
        <v>60051</v>
      </c>
    </row>
    <row r="46" spans="1:8" s="59" customFormat="1" ht="27.75" customHeight="1" thickBot="1">
      <c r="A46" s="58"/>
      <c r="B46" s="101"/>
      <c r="C46" s="37" t="s">
        <v>60</v>
      </c>
      <c r="D46" s="55" t="s">
        <v>81</v>
      </c>
      <c r="E46" s="17">
        <v>24952</v>
      </c>
      <c r="F46" s="82">
        <v>0</v>
      </c>
      <c r="G46" s="36">
        <f t="shared" si="1"/>
        <v>24952</v>
      </c>
      <c r="H46" s="15"/>
    </row>
    <row r="47" spans="1:8" s="57" customFormat="1" ht="16.5" thickBot="1">
      <c r="A47" s="56"/>
      <c r="B47" s="103"/>
      <c r="C47" s="62" t="s">
        <v>11</v>
      </c>
      <c r="D47" s="69" t="s">
        <v>61</v>
      </c>
      <c r="E47" s="64">
        <v>122167</v>
      </c>
      <c r="F47" s="80">
        <v>20000</v>
      </c>
      <c r="G47" s="60">
        <f>SUM(E47:F47)</f>
        <v>142167</v>
      </c>
      <c r="H47" s="85"/>
    </row>
    <row r="48" ht="12.75">
      <c r="H48" s="85"/>
    </row>
    <row r="49" spans="3:8" ht="37.5" customHeight="1">
      <c r="C49" s="91"/>
      <c r="D49" s="97"/>
      <c r="E49" s="97"/>
      <c r="F49" s="97"/>
      <c r="H49" s="85"/>
    </row>
  </sheetData>
  <sheetProtection/>
  <mergeCells count="10">
    <mergeCell ref="E1:G5"/>
    <mergeCell ref="D49:F49"/>
    <mergeCell ref="B6:G6"/>
    <mergeCell ref="E7:G7"/>
    <mergeCell ref="B12:B47"/>
    <mergeCell ref="F8:F10"/>
    <mergeCell ref="G8:G10"/>
    <mergeCell ref="C8:C10"/>
    <mergeCell ref="D8:D10"/>
    <mergeCell ref="E8:E10"/>
  </mergeCells>
  <printOptions/>
  <pageMargins left="0.7874015748031497" right="0.7874015748031497" top="0.3937007874015748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4" sqref="A1:IV16384"/>
    </sheetView>
  </sheetViews>
  <sheetFormatPr defaultColWidth="9.140625" defaultRowHeight="12.75"/>
  <cols>
    <col min="1" max="1" width="5.57421875" style="19" customWidth="1"/>
    <col min="2" max="2" width="5.7109375" style="19" customWidth="1"/>
    <col min="3" max="3" width="8.7109375" style="19" customWidth="1"/>
    <col min="4" max="4" width="33.57421875" style="19" customWidth="1"/>
    <col min="5" max="5" width="19.421875" style="19" customWidth="1"/>
    <col min="6" max="6" width="22.8515625" style="19" customWidth="1"/>
    <col min="7" max="7" width="19.140625" style="19" customWidth="1"/>
    <col min="8" max="8" width="18.421875" style="212" customWidth="1"/>
    <col min="9" max="9" width="14.28125" style="19" customWidth="1"/>
    <col min="10" max="10" width="22.57421875" style="19" customWidth="1"/>
    <col min="11" max="11" width="21.00390625" style="19" customWidth="1"/>
    <col min="12" max="12" width="32.8515625" style="19" customWidth="1"/>
    <col min="13" max="16384" width="9.140625" style="19" customWidth="1"/>
  </cols>
  <sheetData>
    <row r="1" spans="1:12" ht="42" customHeight="1">
      <c r="A1" s="119"/>
      <c r="B1" s="119"/>
      <c r="C1" s="119"/>
      <c r="D1" s="119"/>
      <c r="E1" s="119"/>
      <c r="F1" s="119"/>
      <c r="G1" s="119"/>
      <c r="H1" s="120" t="s">
        <v>87</v>
      </c>
      <c r="I1" s="121"/>
      <c r="J1" s="121"/>
      <c r="K1" s="121"/>
      <c r="L1" s="121"/>
    </row>
    <row r="2" spans="1:12" ht="25.5" customHeight="1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0.5" customHeight="1">
      <c r="A3" s="123"/>
      <c r="B3" s="123"/>
      <c r="C3" s="123"/>
      <c r="D3" s="123"/>
      <c r="E3" s="123"/>
      <c r="F3" s="123"/>
      <c r="G3" s="123"/>
      <c r="H3" s="124"/>
      <c r="I3" s="123"/>
      <c r="J3" s="123"/>
      <c r="K3" s="123"/>
      <c r="L3" s="125" t="s">
        <v>89</v>
      </c>
    </row>
    <row r="4" spans="1:12" s="129" customFormat="1" ht="19.5" customHeight="1">
      <c r="A4" s="126" t="s">
        <v>90</v>
      </c>
      <c r="B4" s="127" t="s">
        <v>2</v>
      </c>
      <c r="C4" s="127" t="s">
        <v>91</v>
      </c>
      <c r="D4" s="128" t="s">
        <v>92</v>
      </c>
      <c r="E4" s="128" t="s">
        <v>93</v>
      </c>
      <c r="F4" s="128" t="s">
        <v>94</v>
      </c>
      <c r="G4" s="128"/>
      <c r="H4" s="128"/>
      <c r="I4" s="128"/>
      <c r="J4" s="128"/>
      <c r="K4" s="128"/>
      <c r="L4" s="128" t="s">
        <v>95</v>
      </c>
    </row>
    <row r="5" spans="1:12" s="129" customFormat="1" ht="19.5" customHeight="1">
      <c r="A5" s="126"/>
      <c r="B5" s="127"/>
      <c r="C5" s="127"/>
      <c r="D5" s="128"/>
      <c r="E5" s="128"/>
      <c r="F5" s="128" t="s">
        <v>96</v>
      </c>
      <c r="G5" s="128" t="s">
        <v>97</v>
      </c>
      <c r="H5" s="128"/>
      <c r="I5" s="128"/>
      <c r="J5" s="128"/>
      <c r="K5" s="128"/>
      <c r="L5" s="128"/>
    </row>
    <row r="6" spans="1:12" s="129" customFormat="1" ht="19.5" customHeight="1">
      <c r="A6" s="126"/>
      <c r="B6" s="127"/>
      <c r="C6" s="127"/>
      <c r="D6" s="128"/>
      <c r="E6" s="128"/>
      <c r="F6" s="128"/>
      <c r="G6" s="128" t="s">
        <v>98</v>
      </c>
      <c r="H6" s="130" t="s">
        <v>99</v>
      </c>
      <c r="I6" s="131" t="s">
        <v>100</v>
      </c>
      <c r="J6" s="128" t="s">
        <v>101</v>
      </c>
      <c r="K6" s="128" t="s">
        <v>102</v>
      </c>
      <c r="L6" s="128"/>
    </row>
    <row r="7" spans="1:12" s="129" customFormat="1" ht="29.25" customHeight="1">
      <c r="A7" s="126"/>
      <c r="B7" s="127"/>
      <c r="C7" s="127"/>
      <c r="D7" s="128"/>
      <c r="E7" s="128"/>
      <c r="F7" s="128"/>
      <c r="G7" s="128"/>
      <c r="H7" s="132"/>
      <c r="I7" s="128" t="s">
        <v>103</v>
      </c>
      <c r="J7" s="128"/>
      <c r="K7" s="128"/>
      <c r="L7" s="128"/>
    </row>
    <row r="8" spans="1:12" s="129" customFormat="1" ht="19.5" customHeight="1">
      <c r="A8" s="126"/>
      <c r="B8" s="127"/>
      <c r="C8" s="127"/>
      <c r="D8" s="128"/>
      <c r="E8" s="128"/>
      <c r="F8" s="128"/>
      <c r="G8" s="128"/>
      <c r="H8" s="132"/>
      <c r="I8" s="128"/>
      <c r="J8" s="128"/>
      <c r="K8" s="128"/>
      <c r="L8" s="128"/>
    </row>
    <row r="9" spans="1:12" s="129" customFormat="1" ht="64.5" customHeight="1">
      <c r="A9" s="126"/>
      <c r="B9" s="127"/>
      <c r="C9" s="127"/>
      <c r="D9" s="128"/>
      <c r="E9" s="128"/>
      <c r="F9" s="128"/>
      <c r="G9" s="128"/>
      <c r="H9" s="133"/>
      <c r="I9" s="128"/>
      <c r="J9" s="128"/>
      <c r="K9" s="128"/>
      <c r="L9" s="128"/>
    </row>
    <row r="10" spans="1:12" ht="16.5" customHeight="1">
      <c r="A10" s="134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34">
        <v>7</v>
      </c>
      <c r="H10" s="134">
        <v>8</v>
      </c>
      <c r="I10" s="134">
        <v>9</v>
      </c>
      <c r="J10" s="134">
        <v>10</v>
      </c>
      <c r="K10" s="134">
        <v>11</v>
      </c>
      <c r="L10" s="134">
        <v>12</v>
      </c>
    </row>
    <row r="11" spans="1:12" ht="63">
      <c r="A11" s="135" t="s">
        <v>4</v>
      </c>
      <c r="B11" s="136" t="s">
        <v>104</v>
      </c>
      <c r="C11" s="136" t="s">
        <v>105</v>
      </c>
      <c r="D11" s="137" t="s">
        <v>106</v>
      </c>
      <c r="E11" s="138">
        <f>SUM(E12:E13)</f>
        <v>984689</v>
      </c>
      <c r="F11" s="138">
        <f>SUM(F12:F13)</f>
        <v>77411</v>
      </c>
      <c r="G11" s="138">
        <f>SUM(G12:G13)</f>
        <v>1</v>
      </c>
      <c r="H11" s="138"/>
      <c r="I11" s="139"/>
      <c r="J11" s="140" t="s">
        <v>107</v>
      </c>
      <c r="K11" s="141"/>
      <c r="L11" s="137" t="s">
        <v>108</v>
      </c>
    </row>
    <row r="12" spans="1:12" ht="15" customHeight="1">
      <c r="A12" s="134"/>
      <c r="B12" s="142"/>
      <c r="C12" s="142"/>
      <c r="D12" s="142" t="s">
        <v>109</v>
      </c>
      <c r="E12" s="143">
        <v>984689</v>
      </c>
      <c r="F12" s="143">
        <v>77411</v>
      </c>
      <c r="G12" s="143">
        <v>1</v>
      </c>
      <c r="H12" s="143"/>
      <c r="I12" s="144"/>
      <c r="J12" s="145">
        <v>77410</v>
      </c>
      <c r="K12" s="145"/>
      <c r="L12" s="146"/>
    </row>
    <row r="13" spans="1:12" ht="16.5" customHeight="1" thickBot="1">
      <c r="A13" s="147"/>
      <c r="B13" s="148"/>
      <c r="C13" s="148"/>
      <c r="D13" s="148" t="s">
        <v>110</v>
      </c>
      <c r="E13" s="149"/>
      <c r="F13" s="149"/>
      <c r="G13" s="150"/>
      <c r="H13" s="149"/>
      <c r="I13" s="151"/>
      <c r="J13" s="152"/>
      <c r="K13" s="152"/>
      <c r="L13" s="153"/>
    </row>
    <row r="14" spans="1:12" ht="16.5" thickBot="1">
      <c r="A14" s="154" t="s">
        <v>111</v>
      </c>
      <c r="B14" s="155"/>
      <c r="C14" s="155"/>
      <c r="D14" s="155"/>
      <c r="E14" s="156">
        <f>SUM(E11)</f>
        <v>984689</v>
      </c>
      <c r="F14" s="156">
        <f>SUM(F11)</f>
        <v>77411</v>
      </c>
      <c r="G14" s="156">
        <f>SUM(G11)</f>
        <v>1</v>
      </c>
      <c r="H14" s="156"/>
      <c r="I14" s="156"/>
      <c r="J14" s="156">
        <v>77410</v>
      </c>
      <c r="K14" s="156"/>
      <c r="L14" s="157"/>
    </row>
    <row r="15" spans="1:12" s="164" customFormat="1" ht="112.5" customHeight="1" thickBot="1">
      <c r="A15" s="158" t="s">
        <v>5</v>
      </c>
      <c r="B15" s="159">
        <v>600</v>
      </c>
      <c r="C15" s="159">
        <v>60014</v>
      </c>
      <c r="D15" s="160" t="s">
        <v>112</v>
      </c>
      <c r="E15" s="161">
        <f>SUM(E16:E17)</f>
        <v>1889221</v>
      </c>
      <c r="F15" s="161">
        <f>SUM(F17)</f>
        <v>1816702</v>
      </c>
      <c r="G15" s="161">
        <f>SUM(G17)</f>
        <v>8402</v>
      </c>
      <c r="H15" s="161">
        <f>SUM(H17)</f>
        <v>400000</v>
      </c>
      <c r="I15" s="162"/>
      <c r="J15" s="140" t="s">
        <v>113</v>
      </c>
      <c r="K15" s="163"/>
      <c r="L15" s="160" t="s">
        <v>114</v>
      </c>
    </row>
    <row r="16" spans="1:12" ht="17.25" customHeight="1">
      <c r="A16" s="142"/>
      <c r="B16" s="142"/>
      <c r="C16" s="142"/>
      <c r="D16" s="146" t="s">
        <v>115</v>
      </c>
      <c r="E16" s="143"/>
      <c r="F16" s="143"/>
      <c r="G16" s="143"/>
      <c r="H16" s="143"/>
      <c r="I16" s="144"/>
      <c r="J16" s="165"/>
      <c r="K16" s="145"/>
      <c r="L16" s="146"/>
    </row>
    <row r="17" spans="1:12" ht="15">
      <c r="A17" s="142"/>
      <c r="B17" s="142"/>
      <c r="C17" s="142"/>
      <c r="D17" s="146" t="s">
        <v>110</v>
      </c>
      <c r="E17" s="143">
        <v>1889221</v>
      </c>
      <c r="F17" s="143">
        <v>1816702</v>
      </c>
      <c r="G17" s="143">
        <v>8402</v>
      </c>
      <c r="H17" s="143">
        <v>400000</v>
      </c>
      <c r="I17" s="144"/>
      <c r="J17" s="145">
        <v>1408300</v>
      </c>
      <c r="K17" s="145"/>
      <c r="L17" s="146"/>
    </row>
    <row r="18" spans="1:12" ht="71.25" customHeight="1">
      <c r="A18" s="158" t="s">
        <v>6</v>
      </c>
      <c r="B18" s="159">
        <v>600</v>
      </c>
      <c r="C18" s="159">
        <v>60014</v>
      </c>
      <c r="D18" s="160" t="s">
        <v>116</v>
      </c>
      <c r="E18" s="161">
        <f>SUM(E20)</f>
        <v>3387250</v>
      </c>
      <c r="F18" s="161">
        <f>SUM(F20)</f>
        <v>87250</v>
      </c>
      <c r="G18" s="162">
        <f>SUM(G20)</f>
        <v>26271</v>
      </c>
      <c r="H18" s="161">
        <f>SUM(H20)</f>
        <v>60979</v>
      </c>
      <c r="I18" s="162"/>
      <c r="J18" s="140" t="s">
        <v>117</v>
      </c>
      <c r="K18" s="163"/>
      <c r="L18" s="160" t="s">
        <v>114</v>
      </c>
    </row>
    <row r="19" spans="1:12" ht="15">
      <c r="A19" s="134"/>
      <c r="B19" s="142"/>
      <c r="C19" s="142"/>
      <c r="D19" s="142" t="s">
        <v>109</v>
      </c>
      <c r="E19" s="144"/>
      <c r="F19" s="144"/>
      <c r="G19" s="144"/>
      <c r="H19" s="143"/>
      <c r="I19" s="144"/>
      <c r="J19" s="165"/>
      <c r="K19" s="145"/>
      <c r="L19" s="146"/>
    </row>
    <row r="20" spans="1:12" ht="15" customHeight="1">
      <c r="A20" s="134"/>
      <c r="B20" s="142"/>
      <c r="C20" s="142"/>
      <c r="D20" s="142" t="s">
        <v>118</v>
      </c>
      <c r="E20" s="143">
        <v>3387250</v>
      </c>
      <c r="F20" s="143">
        <v>87250</v>
      </c>
      <c r="G20" s="166">
        <v>26271</v>
      </c>
      <c r="H20" s="143">
        <v>60979</v>
      </c>
      <c r="I20" s="144"/>
      <c r="J20" s="145"/>
      <c r="K20" s="145"/>
      <c r="L20" s="146"/>
    </row>
    <row r="21" spans="1:12" ht="144" customHeight="1">
      <c r="A21" s="158" t="s">
        <v>7</v>
      </c>
      <c r="B21" s="159">
        <v>600</v>
      </c>
      <c r="C21" s="159">
        <v>60014</v>
      </c>
      <c r="D21" s="160" t="s">
        <v>119</v>
      </c>
      <c r="E21" s="161">
        <v>5344715</v>
      </c>
      <c r="F21" s="161">
        <v>3223129</v>
      </c>
      <c r="G21" s="161">
        <v>11226</v>
      </c>
      <c r="H21" s="161">
        <f>H23</f>
        <v>1141595</v>
      </c>
      <c r="I21" s="162"/>
      <c r="J21" s="140" t="s">
        <v>120</v>
      </c>
      <c r="K21" s="163"/>
      <c r="L21" s="160" t="s">
        <v>121</v>
      </c>
    </row>
    <row r="22" spans="1:12" ht="15">
      <c r="A22" s="134"/>
      <c r="B22" s="142"/>
      <c r="C22" s="142"/>
      <c r="D22" s="146" t="s">
        <v>109</v>
      </c>
      <c r="E22" s="143"/>
      <c r="F22" s="143"/>
      <c r="G22" s="143"/>
      <c r="H22" s="143"/>
      <c r="I22" s="144"/>
      <c r="J22" s="165"/>
      <c r="K22" s="145"/>
      <c r="L22" s="146"/>
    </row>
    <row r="23" spans="1:12" ht="15">
      <c r="A23" s="134"/>
      <c r="B23" s="142"/>
      <c r="C23" s="142"/>
      <c r="D23" s="146" t="s">
        <v>110</v>
      </c>
      <c r="E23" s="143">
        <v>5344715</v>
      </c>
      <c r="F23" s="143">
        <v>3223129</v>
      </c>
      <c r="G23" s="166">
        <v>11226</v>
      </c>
      <c r="H23" s="143">
        <v>1141595</v>
      </c>
      <c r="I23" s="144"/>
      <c r="J23" s="145">
        <v>2070308</v>
      </c>
      <c r="K23" s="145"/>
      <c r="L23" s="146"/>
    </row>
    <row r="24" spans="1:12" ht="66" customHeight="1">
      <c r="A24" s="158" t="s">
        <v>21</v>
      </c>
      <c r="B24" s="159">
        <v>600</v>
      </c>
      <c r="C24" s="159">
        <v>60014</v>
      </c>
      <c r="D24" s="160" t="s">
        <v>122</v>
      </c>
      <c r="E24" s="167">
        <f>SUM(E26)</f>
        <v>9973722</v>
      </c>
      <c r="F24" s="161">
        <f>SUM(F26)</f>
        <v>1237</v>
      </c>
      <c r="G24" s="161">
        <f>SUM(G26)</f>
        <v>1237</v>
      </c>
      <c r="H24" s="161"/>
      <c r="I24" s="162"/>
      <c r="J24" s="140" t="s">
        <v>123</v>
      </c>
      <c r="K24" s="163"/>
      <c r="L24" s="160" t="s">
        <v>114</v>
      </c>
    </row>
    <row r="25" spans="1:12" ht="15">
      <c r="A25" s="134"/>
      <c r="B25" s="142"/>
      <c r="C25" s="142"/>
      <c r="D25" s="146" t="s">
        <v>109</v>
      </c>
      <c r="E25" s="143"/>
      <c r="F25" s="143"/>
      <c r="G25" s="143"/>
      <c r="H25" s="143"/>
      <c r="I25" s="144"/>
      <c r="J25" s="165"/>
      <c r="K25" s="145"/>
      <c r="L25" s="146"/>
    </row>
    <row r="26" spans="1:12" ht="15">
      <c r="A26" s="134"/>
      <c r="B26" s="142"/>
      <c r="C26" s="142"/>
      <c r="D26" s="146" t="s">
        <v>110</v>
      </c>
      <c r="E26" s="143">
        <v>9973722</v>
      </c>
      <c r="F26" s="143">
        <v>1237</v>
      </c>
      <c r="G26" s="143">
        <v>1237</v>
      </c>
      <c r="H26" s="143"/>
      <c r="I26" s="144"/>
      <c r="J26" s="145"/>
      <c r="K26" s="145"/>
      <c r="L26" s="146"/>
    </row>
    <row r="27" spans="1:12" ht="110.25">
      <c r="A27" s="158" t="s">
        <v>22</v>
      </c>
      <c r="B27" s="159">
        <v>600</v>
      </c>
      <c r="C27" s="159">
        <v>60014</v>
      </c>
      <c r="D27" s="160" t="s">
        <v>124</v>
      </c>
      <c r="E27" s="161">
        <v>4051660</v>
      </c>
      <c r="F27" s="161">
        <v>51660</v>
      </c>
      <c r="G27" s="161">
        <v>1660</v>
      </c>
      <c r="H27" s="161">
        <v>50000</v>
      </c>
      <c r="I27" s="144"/>
      <c r="J27" s="140" t="s">
        <v>123</v>
      </c>
      <c r="K27" s="145"/>
      <c r="L27" s="160" t="s">
        <v>114</v>
      </c>
    </row>
    <row r="28" spans="1:12" ht="15">
      <c r="A28" s="134"/>
      <c r="B28" s="142"/>
      <c r="C28" s="142"/>
      <c r="D28" s="146" t="s">
        <v>109</v>
      </c>
      <c r="E28" s="143"/>
      <c r="F28" s="143"/>
      <c r="G28" s="143"/>
      <c r="H28" s="143"/>
      <c r="I28" s="144"/>
      <c r="J28" s="145"/>
      <c r="K28" s="145"/>
      <c r="L28" s="146"/>
    </row>
    <row r="29" spans="1:12" ht="15">
      <c r="A29" s="134"/>
      <c r="B29" s="142"/>
      <c r="C29" s="142"/>
      <c r="D29" s="146" t="s">
        <v>118</v>
      </c>
      <c r="E29" s="143">
        <v>4051660</v>
      </c>
      <c r="F29" s="143">
        <v>51660</v>
      </c>
      <c r="G29" s="143">
        <v>1660</v>
      </c>
      <c r="H29" s="143">
        <v>50000</v>
      </c>
      <c r="I29" s="144"/>
      <c r="J29" s="145"/>
      <c r="K29" s="145"/>
      <c r="L29" s="146"/>
    </row>
    <row r="30" spans="1:12" ht="78.75">
      <c r="A30" s="158" t="s">
        <v>125</v>
      </c>
      <c r="B30" s="159">
        <v>600</v>
      </c>
      <c r="C30" s="159">
        <v>60014</v>
      </c>
      <c r="D30" s="160" t="s">
        <v>126</v>
      </c>
      <c r="E30" s="167">
        <v>600000</v>
      </c>
      <c r="F30" s="161">
        <v>300000</v>
      </c>
      <c r="G30" s="161"/>
      <c r="H30" s="161"/>
      <c r="I30" s="162"/>
      <c r="J30" s="140" t="s">
        <v>127</v>
      </c>
      <c r="K30" s="163"/>
      <c r="L30" s="160" t="s">
        <v>114</v>
      </c>
    </row>
    <row r="31" spans="1:12" ht="15">
      <c r="A31" s="134"/>
      <c r="B31" s="142"/>
      <c r="C31" s="142"/>
      <c r="D31" s="146" t="s">
        <v>109</v>
      </c>
      <c r="E31" s="143"/>
      <c r="F31" s="143"/>
      <c r="G31" s="143"/>
      <c r="H31" s="143"/>
      <c r="I31" s="144"/>
      <c r="J31" s="165"/>
      <c r="K31" s="145"/>
      <c r="L31" s="146"/>
    </row>
    <row r="32" spans="1:12" ht="15">
      <c r="A32" s="134"/>
      <c r="B32" s="142"/>
      <c r="C32" s="142"/>
      <c r="D32" s="146" t="s">
        <v>110</v>
      </c>
      <c r="E32" s="143">
        <v>600000</v>
      </c>
      <c r="F32" s="143">
        <v>300000</v>
      </c>
      <c r="G32" s="143"/>
      <c r="H32" s="143"/>
      <c r="I32" s="144"/>
      <c r="J32" s="145">
        <v>300000</v>
      </c>
      <c r="K32" s="145"/>
      <c r="L32" s="146"/>
    </row>
    <row r="33" spans="1:12" ht="74.25" customHeight="1">
      <c r="A33" s="158" t="s">
        <v>128</v>
      </c>
      <c r="B33" s="159">
        <v>600</v>
      </c>
      <c r="C33" s="159">
        <v>60014</v>
      </c>
      <c r="D33" s="160" t="s">
        <v>129</v>
      </c>
      <c r="E33" s="161">
        <v>12854413</v>
      </c>
      <c r="F33" s="161">
        <f>SUM(F34)</f>
        <v>536881</v>
      </c>
      <c r="G33" s="161">
        <f>SUM(G34)</f>
        <v>536881</v>
      </c>
      <c r="H33" s="161"/>
      <c r="I33" s="162"/>
      <c r="J33" s="140" t="s">
        <v>117</v>
      </c>
      <c r="K33" s="163"/>
      <c r="L33" s="160" t="s">
        <v>114</v>
      </c>
    </row>
    <row r="34" spans="1:12" ht="15">
      <c r="A34" s="134"/>
      <c r="B34" s="142"/>
      <c r="C34" s="142"/>
      <c r="D34" s="146" t="s">
        <v>115</v>
      </c>
      <c r="E34" s="143">
        <v>12854413</v>
      </c>
      <c r="F34" s="143">
        <v>536881</v>
      </c>
      <c r="G34" s="143">
        <v>536881</v>
      </c>
      <c r="H34" s="143"/>
      <c r="I34" s="144"/>
      <c r="J34" s="165"/>
      <c r="K34" s="145"/>
      <c r="L34" s="146"/>
    </row>
    <row r="35" spans="1:12" ht="15">
      <c r="A35" s="134"/>
      <c r="B35" s="142"/>
      <c r="C35" s="142"/>
      <c r="D35" s="146" t="s">
        <v>110</v>
      </c>
      <c r="E35" s="143"/>
      <c r="F35" s="143"/>
      <c r="G35" s="143"/>
      <c r="H35" s="143"/>
      <c r="I35" s="144"/>
      <c r="J35" s="145"/>
      <c r="K35" s="145"/>
      <c r="L35" s="146"/>
    </row>
    <row r="36" spans="1:12" ht="61.5" customHeight="1">
      <c r="A36" s="158" t="s">
        <v>130</v>
      </c>
      <c r="B36" s="159">
        <v>600</v>
      </c>
      <c r="C36" s="159">
        <v>60014</v>
      </c>
      <c r="D36" s="160" t="s">
        <v>131</v>
      </c>
      <c r="E36" s="161">
        <f>SUM(E37)</f>
        <v>90114</v>
      </c>
      <c r="F36" s="161">
        <f>SUM(F37:F38)</f>
        <v>5520</v>
      </c>
      <c r="G36" s="161">
        <f>SUM(G37:G38)</f>
        <v>5520</v>
      </c>
      <c r="H36" s="161"/>
      <c r="I36" s="162"/>
      <c r="J36" s="140" t="s">
        <v>117</v>
      </c>
      <c r="K36" s="163"/>
      <c r="L36" s="160" t="s">
        <v>114</v>
      </c>
    </row>
    <row r="37" spans="1:12" ht="15">
      <c r="A37" s="134"/>
      <c r="B37" s="142"/>
      <c r="C37" s="142"/>
      <c r="D37" s="146" t="s">
        <v>115</v>
      </c>
      <c r="E37" s="143">
        <v>90114</v>
      </c>
      <c r="F37" s="143">
        <v>5520</v>
      </c>
      <c r="G37" s="143">
        <v>5520</v>
      </c>
      <c r="H37" s="143"/>
      <c r="I37" s="144"/>
      <c r="J37" s="165"/>
      <c r="K37" s="145"/>
      <c r="L37" s="146"/>
    </row>
    <row r="38" spans="1:12" ht="15">
      <c r="A38" s="134"/>
      <c r="B38" s="142"/>
      <c r="C38" s="142"/>
      <c r="D38" s="146" t="s">
        <v>110</v>
      </c>
      <c r="E38" s="143"/>
      <c r="F38" s="143"/>
      <c r="G38" s="143"/>
      <c r="H38" s="143"/>
      <c r="I38" s="144"/>
      <c r="J38" s="145"/>
      <c r="K38" s="145"/>
      <c r="L38" s="146"/>
    </row>
    <row r="39" spans="1:12" ht="79.5" customHeight="1">
      <c r="A39" s="158" t="s">
        <v>132</v>
      </c>
      <c r="B39" s="159">
        <v>600</v>
      </c>
      <c r="C39" s="159">
        <v>60014</v>
      </c>
      <c r="D39" s="160" t="s">
        <v>133</v>
      </c>
      <c r="E39" s="161">
        <f>SUM(E40)</f>
        <v>1527124</v>
      </c>
      <c r="F39" s="161">
        <f>SUM(F40:F41)</f>
        <v>93391</v>
      </c>
      <c r="G39" s="161">
        <f>SUM(G40:G41)</f>
        <v>93391</v>
      </c>
      <c r="H39" s="161"/>
      <c r="I39" s="162"/>
      <c r="J39" s="140" t="s">
        <v>117</v>
      </c>
      <c r="K39" s="163"/>
      <c r="L39" s="160" t="s">
        <v>114</v>
      </c>
    </row>
    <row r="40" spans="1:12" ht="15">
      <c r="A40" s="134"/>
      <c r="B40" s="142"/>
      <c r="C40" s="142"/>
      <c r="D40" s="146" t="s">
        <v>115</v>
      </c>
      <c r="E40" s="143">
        <v>1527124</v>
      </c>
      <c r="F40" s="143">
        <v>93391</v>
      </c>
      <c r="G40" s="143">
        <v>93391</v>
      </c>
      <c r="H40" s="143"/>
      <c r="I40" s="144"/>
      <c r="J40" s="165"/>
      <c r="K40" s="145"/>
      <c r="L40" s="146"/>
    </row>
    <row r="41" spans="1:12" ht="15.75" thickBot="1">
      <c r="A41" s="134"/>
      <c r="B41" s="142"/>
      <c r="C41" s="142"/>
      <c r="D41" s="146" t="s">
        <v>110</v>
      </c>
      <c r="E41" s="143"/>
      <c r="F41" s="143"/>
      <c r="G41" s="143"/>
      <c r="H41" s="143"/>
      <c r="I41" s="144"/>
      <c r="J41" s="145"/>
      <c r="K41" s="145"/>
      <c r="L41" s="146"/>
    </row>
    <row r="42" spans="1:12" ht="16.5" thickBot="1">
      <c r="A42" s="168" t="s">
        <v>134</v>
      </c>
      <c r="B42" s="169"/>
      <c r="C42" s="169"/>
      <c r="D42" s="170"/>
      <c r="E42" s="171">
        <f>SUM(E15+E18+E21+E24+E27+E30+E33+E36+E39)</f>
        <v>39718219</v>
      </c>
      <c r="F42" s="171">
        <f>SUM(+F15+F18+F21+F24+F27+F30+F33+F36+F39)</f>
        <v>6115770</v>
      </c>
      <c r="G42" s="171">
        <f>SUM(G15+G18+G21+G27+G33+G36+G24+G39)</f>
        <v>684588</v>
      </c>
      <c r="H42" s="171">
        <f>SUM(H15+H18+H21+H27+H33+H36)</f>
        <v>1652574</v>
      </c>
      <c r="I42" s="171">
        <f>SUM(I15+I18+I21+I33+I36)</f>
        <v>0</v>
      </c>
      <c r="J42" s="171">
        <f>SUM(J17+J23+J32)</f>
        <v>3778608</v>
      </c>
      <c r="K42" s="171">
        <f>SUM(K15+K18+K21+K33+K36)</f>
        <v>0</v>
      </c>
      <c r="L42" s="157"/>
    </row>
    <row r="43" spans="1:12" ht="69.75" customHeight="1" thickBot="1">
      <c r="A43" s="135" t="s">
        <v>135</v>
      </c>
      <c r="B43" s="136">
        <v>700</v>
      </c>
      <c r="C43" s="136">
        <v>70005</v>
      </c>
      <c r="D43" s="137" t="s">
        <v>136</v>
      </c>
      <c r="E43" s="138">
        <f>SUM(E44)</f>
        <v>63492</v>
      </c>
      <c r="F43" s="138">
        <f>SUM(F44)</f>
        <v>63492</v>
      </c>
      <c r="G43" s="138">
        <f>SUM(G44)</f>
        <v>63492</v>
      </c>
      <c r="H43" s="138"/>
      <c r="I43" s="139"/>
      <c r="J43" s="140" t="s">
        <v>117</v>
      </c>
      <c r="K43" s="141"/>
      <c r="L43" s="137" t="s">
        <v>108</v>
      </c>
    </row>
    <row r="44" spans="1:12" s="164" customFormat="1" ht="15.75" thickBot="1">
      <c r="A44" s="134"/>
      <c r="B44" s="142"/>
      <c r="C44" s="142"/>
      <c r="D44" s="142" t="s">
        <v>109</v>
      </c>
      <c r="E44" s="143">
        <v>63492</v>
      </c>
      <c r="F44" s="143">
        <v>63492</v>
      </c>
      <c r="G44" s="143">
        <v>63492</v>
      </c>
      <c r="H44" s="143"/>
      <c r="I44" s="144"/>
      <c r="J44" s="165"/>
      <c r="K44" s="145"/>
      <c r="L44" s="146"/>
    </row>
    <row r="45" spans="1:12" ht="17.25" customHeight="1" thickBot="1">
      <c r="A45" s="147"/>
      <c r="B45" s="148"/>
      <c r="C45" s="148"/>
      <c r="D45" s="148" t="s">
        <v>110</v>
      </c>
      <c r="E45" s="149"/>
      <c r="F45" s="149"/>
      <c r="G45" s="172"/>
      <c r="H45" s="149"/>
      <c r="I45" s="151"/>
      <c r="J45" s="152"/>
      <c r="K45" s="152"/>
      <c r="L45" s="153"/>
    </row>
    <row r="46" spans="1:12" s="164" customFormat="1" ht="16.5" thickBot="1">
      <c r="A46" s="154" t="s">
        <v>137</v>
      </c>
      <c r="B46" s="155"/>
      <c r="C46" s="155"/>
      <c r="D46" s="155"/>
      <c r="E46" s="156">
        <f>SUM(E43)</f>
        <v>63492</v>
      </c>
      <c r="F46" s="156">
        <f>SUM(F44)</f>
        <v>63492</v>
      </c>
      <c r="G46" s="156">
        <f>SUM(G44)</f>
        <v>63492</v>
      </c>
      <c r="H46" s="156"/>
      <c r="I46" s="173"/>
      <c r="J46" s="174"/>
      <c r="K46" s="175"/>
      <c r="L46" s="176"/>
    </row>
    <row r="47" spans="1:12" ht="63">
      <c r="A47" s="135" t="s">
        <v>138</v>
      </c>
      <c r="B47" s="136">
        <v>710</v>
      </c>
      <c r="C47" s="136">
        <v>71015</v>
      </c>
      <c r="D47" s="137" t="s">
        <v>139</v>
      </c>
      <c r="E47" s="138">
        <v>40142</v>
      </c>
      <c r="F47" s="138">
        <v>7374</v>
      </c>
      <c r="G47" s="138">
        <v>7374</v>
      </c>
      <c r="H47" s="138"/>
      <c r="I47" s="139"/>
      <c r="J47" s="140" t="s">
        <v>117</v>
      </c>
      <c r="K47" s="141"/>
      <c r="L47" s="137" t="s">
        <v>140</v>
      </c>
    </row>
    <row r="48" spans="1:12" ht="16.5" customHeight="1">
      <c r="A48" s="134"/>
      <c r="B48" s="142"/>
      <c r="C48" s="142"/>
      <c r="D48" s="142" t="s">
        <v>109</v>
      </c>
      <c r="E48" s="143">
        <v>40142</v>
      </c>
      <c r="F48" s="143">
        <v>7374</v>
      </c>
      <c r="G48" s="177">
        <v>7374</v>
      </c>
      <c r="H48" s="143"/>
      <c r="I48" s="144"/>
      <c r="J48" s="165"/>
      <c r="K48" s="145"/>
      <c r="L48" s="146"/>
    </row>
    <row r="49" spans="1:12" ht="15.75" thickBot="1">
      <c r="A49" s="147"/>
      <c r="B49" s="148"/>
      <c r="C49" s="148"/>
      <c r="D49" s="148" t="s">
        <v>110</v>
      </c>
      <c r="E49" s="149"/>
      <c r="F49" s="149"/>
      <c r="G49" s="172"/>
      <c r="H49" s="149"/>
      <c r="I49" s="151"/>
      <c r="J49" s="152"/>
      <c r="K49" s="152"/>
      <c r="L49" s="153"/>
    </row>
    <row r="50" spans="1:12" ht="16.5" thickBot="1">
      <c r="A50" s="154" t="s">
        <v>141</v>
      </c>
      <c r="B50" s="155"/>
      <c r="C50" s="155"/>
      <c r="D50" s="155"/>
      <c r="E50" s="156">
        <f>SUM(E47)</f>
        <v>40142</v>
      </c>
      <c r="F50" s="156">
        <f>SUM(F48)</f>
        <v>7374</v>
      </c>
      <c r="G50" s="156">
        <f>SUM(G47)</f>
        <v>7374</v>
      </c>
      <c r="H50" s="156"/>
      <c r="I50" s="173"/>
      <c r="J50" s="174"/>
      <c r="K50" s="175"/>
      <c r="L50" s="157"/>
    </row>
    <row r="51" spans="1:12" s="164" customFormat="1" ht="69" customHeight="1" thickBot="1">
      <c r="A51" s="135" t="s">
        <v>142</v>
      </c>
      <c r="B51" s="136">
        <v>720</v>
      </c>
      <c r="C51" s="136">
        <v>72095</v>
      </c>
      <c r="D51" s="137" t="s">
        <v>143</v>
      </c>
      <c r="E51" s="138">
        <f>SUM(E52:E53)</f>
        <v>838453</v>
      </c>
      <c r="F51" s="138">
        <v>22500</v>
      </c>
      <c r="G51" s="138">
        <v>3375</v>
      </c>
      <c r="H51" s="138"/>
      <c r="I51" s="139"/>
      <c r="J51" s="140" t="s">
        <v>117</v>
      </c>
      <c r="K51" s="141">
        <v>19125</v>
      </c>
      <c r="L51" s="137" t="s">
        <v>108</v>
      </c>
    </row>
    <row r="52" spans="1:12" ht="15" customHeight="1">
      <c r="A52" s="134"/>
      <c r="B52" s="142"/>
      <c r="C52" s="142"/>
      <c r="D52" s="142" t="s">
        <v>109</v>
      </c>
      <c r="E52" s="143">
        <v>31720</v>
      </c>
      <c r="F52" s="143">
        <v>0</v>
      </c>
      <c r="G52" s="143">
        <v>0</v>
      </c>
      <c r="H52" s="143"/>
      <c r="I52" s="144"/>
      <c r="J52" s="145"/>
      <c r="K52" s="145"/>
      <c r="L52" s="146"/>
    </row>
    <row r="53" spans="1:12" ht="15.75" thickBot="1">
      <c r="A53" s="134"/>
      <c r="B53" s="142"/>
      <c r="C53" s="142"/>
      <c r="D53" s="142" t="s">
        <v>110</v>
      </c>
      <c r="E53" s="143">
        <v>806733</v>
      </c>
      <c r="F53" s="143">
        <v>22500</v>
      </c>
      <c r="G53" s="144">
        <v>3375</v>
      </c>
      <c r="H53" s="143"/>
      <c r="I53" s="144"/>
      <c r="J53" s="145"/>
      <c r="K53" s="145">
        <v>19125</v>
      </c>
      <c r="L53" s="146"/>
    </row>
    <row r="54" spans="1:12" ht="17.25" customHeight="1" thickBot="1">
      <c r="A54" s="154" t="s">
        <v>144</v>
      </c>
      <c r="B54" s="155"/>
      <c r="C54" s="155"/>
      <c r="D54" s="155"/>
      <c r="E54" s="156">
        <f>SUM(+E51)</f>
        <v>838453</v>
      </c>
      <c r="F54" s="156">
        <f>SUM(+F51)</f>
        <v>22500</v>
      </c>
      <c r="G54" s="156">
        <f>SUM(+G51)</f>
        <v>3375</v>
      </c>
      <c r="H54" s="156">
        <f>SUM(+H51)</f>
        <v>0</v>
      </c>
      <c r="I54" s="156">
        <f>SUM(+I51)</f>
        <v>0</v>
      </c>
      <c r="J54" s="156">
        <f>SUM(+J53)</f>
        <v>0</v>
      </c>
      <c r="K54" s="156">
        <f>SUM(+K51)</f>
        <v>19125</v>
      </c>
      <c r="L54" s="157"/>
    </row>
    <row r="55" spans="1:12" s="164" customFormat="1" ht="69" customHeight="1" thickBot="1">
      <c r="A55" s="135" t="s">
        <v>145</v>
      </c>
      <c r="B55" s="136">
        <v>750</v>
      </c>
      <c r="C55" s="136">
        <v>75020</v>
      </c>
      <c r="D55" s="137" t="s">
        <v>139</v>
      </c>
      <c r="E55" s="138">
        <f>SUM(E56)</f>
        <v>22178446</v>
      </c>
      <c r="F55" s="138">
        <f>SUM(F56:F57)</f>
        <v>1301457</v>
      </c>
      <c r="G55" s="138">
        <f>SUM(G56:G57)</f>
        <v>1301457</v>
      </c>
      <c r="H55" s="138"/>
      <c r="I55" s="139"/>
      <c r="J55" s="140" t="s">
        <v>117</v>
      </c>
      <c r="K55" s="141"/>
      <c r="L55" s="137" t="s">
        <v>108</v>
      </c>
    </row>
    <row r="56" spans="1:12" ht="15" customHeight="1">
      <c r="A56" s="134"/>
      <c r="B56" s="142"/>
      <c r="C56" s="142"/>
      <c r="D56" s="142" t="s">
        <v>109</v>
      </c>
      <c r="E56" s="143">
        <v>22178446</v>
      </c>
      <c r="F56" s="143">
        <v>1301457</v>
      </c>
      <c r="G56" s="143">
        <v>1301457</v>
      </c>
      <c r="H56" s="143"/>
      <c r="I56" s="144"/>
      <c r="J56" s="145"/>
      <c r="K56" s="145"/>
      <c r="L56" s="146"/>
    </row>
    <row r="57" spans="1:12" ht="15.75" thickBot="1">
      <c r="A57" s="134"/>
      <c r="B57" s="142"/>
      <c r="C57" s="142"/>
      <c r="D57" s="142" t="s">
        <v>110</v>
      </c>
      <c r="E57" s="143"/>
      <c r="F57" s="143"/>
      <c r="G57" s="178"/>
      <c r="H57" s="143"/>
      <c r="I57" s="144"/>
      <c r="J57" s="145"/>
      <c r="K57" s="145"/>
      <c r="L57" s="146"/>
    </row>
    <row r="58" spans="1:12" s="164" customFormat="1" ht="79.5" customHeight="1" thickBot="1">
      <c r="A58" s="135" t="s">
        <v>146</v>
      </c>
      <c r="B58" s="136">
        <v>750</v>
      </c>
      <c r="C58" s="136">
        <v>75075</v>
      </c>
      <c r="D58" s="137" t="s">
        <v>147</v>
      </c>
      <c r="E58" s="138">
        <f>SUM(E59)</f>
        <v>2600</v>
      </c>
      <c r="F58" s="138">
        <f>SUM(F59:F60)</f>
        <v>650</v>
      </c>
      <c r="G58" s="138">
        <f>SUM(G59:G60)</f>
        <v>650</v>
      </c>
      <c r="H58" s="138"/>
      <c r="I58" s="139"/>
      <c r="J58" s="140" t="s">
        <v>117</v>
      </c>
      <c r="K58" s="141"/>
      <c r="L58" s="137" t="s">
        <v>108</v>
      </c>
    </row>
    <row r="59" spans="1:12" ht="15" customHeight="1">
      <c r="A59" s="134"/>
      <c r="B59" s="142"/>
      <c r="C59" s="142"/>
      <c r="D59" s="142" t="s">
        <v>109</v>
      </c>
      <c r="E59" s="143">
        <v>2600</v>
      </c>
      <c r="F59" s="143">
        <v>650</v>
      </c>
      <c r="G59" s="143">
        <v>650</v>
      </c>
      <c r="H59" s="143"/>
      <c r="I59" s="144"/>
      <c r="J59" s="145"/>
      <c r="K59" s="145"/>
      <c r="L59" s="146"/>
    </row>
    <row r="60" spans="1:12" ht="15.75" thickBot="1">
      <c r="A60" s="134"/>
      <c r="B60" s="142"/>
      <c r="C60" s="142"/>
      <c r="D60" s="142" t="s">
        <v>110</v>
      </c>
      <c r="E60" s="143"/>
      <c r="F60" s="143"/>
      <c r="G60" s="178"/>
      <c r="H60" s="143"/>
      <c r="I60" s="144"/>
      <c r="J60" s="145"/>
      <c r="K60" s="145"/>
      <c r="L60" s="146"/>
    </row>
    <row r="61" spans="1:12" s="164" customFormat="1" ht="79.5" customHeight="1" thickBot="1">
      <c r="A61" s="135" t="s">
        <v>148</v>
      </c>
      <c r="B61" s="136">
        <v>750</v>
      </c>
      <c r="C61" s="136">
        <v>75075</v>
      </c>
      <c r="D61" s="137" t="s">
        <v>149</v>
      </c>
      <c r="E61" s="138">
        <f>SUM(E62)</f>
        <v>10000</v>
      </c>
      <c r="F61" s="138">
        <f>SUM(F62:F63)</f>
        <v>2000</v>
      </c>
      <c r="G61" s="138">
        <f>SUM(G62:G63)</f>
        <v>2000</v>
      </c>
      <c r="H61" s="138"/>
      <c r="I61" s="139"/>
      <c r="J61" s="140" t="s">
        <v>117</v>
      </c>
      <c r="K61" s="141"/>
      <c r="L61" s="137" t="s">
        <v>108</v>
      </c>
    </row>
    <row r="62" spans="1:12" ht="15" customHeight="1">
      <c r="A62" s="134"/>
      <c r="B62" s="142"/>
      <c r="C62" s="142"/>
      <c r="D62" s="142" t="s">
        <v>109</v>
      </c>
      <c r="E62" s="143">
        <v>10000</v>
      </c>
      <c r="F62" s="143">
        <v>2000</v>
      </c>
      <c r="G62" s="143">
        <v>2000</v>
      </c>
      <c r="H62" s="143"/>
      <c r="I62" s="144"/>
      <c r="J62" s="145"/>
      <c r="K62" s="145"/>
      <c r="L62" s="146"/>
    </row>
    <row r="63" spans="1:12" ht="15.75" thickBot="1">
      <c r="A63" s="134"/>
      <c r="B63" s="142"/>
      <c r="C63" s="142"/>
      <c r="D63" s="142" t="s">
        <v>110</v>
      </c>
      <c r="E63" s="143"/>
      <c r="F63" s="143"/>
      <c r="G63" s="178"/>
      <c r="H63" s="143"/>
      <c r="I63" s="144"/>
      <c r="J63" s="145"/>
      <c r="K63" s="145"/>
      <c r="L63" s="146"/>
    </row>
    <row r="64" spans="1:12" ht="17.25" customHeight="1" thickBot="1">
      <c r="A64" s="154" t="s">
        <v>150</v>
      </c>
      <c r="B64" s="155"/>
      <c r="C64" s="155"/>
      <c r="D64" s="155"/>
      <c r="E64" s="156">
        <f>SUM(E62+E59+E56)</f>
        <v>22191046</v>
      </c>
      <c r="F64" s="156">
        <f>SUM(F62+F59+F56)</f>
        <v>1304107</v>
      </c>
      <c r="G64" s="156">
        <f>SUM(G62+G59+G56)</f>
        <v>1304107</v>
      </c>
      <c r="H64" s="156"/>
      <c r="I64" s="156"/>
      <c r="J64" s="156"/>
      <c r="K64" s="156"/>
      <c r="L64" s="157"/>
    </row>
    <row r="65" spans="1:12" ht="63">
      <c r="A65" s="135" t="s">
        <v>151</v>
      </c>
      <c r="B65" s="136">
        <v>754</v>
      </c>
      <c r="C65" s="136">
        <v>75411</v>
      </c>
      <c r="D65" s="137" t="s">
        <v>139</v>
      </c>
      <c r="E65" s="138">
        <f>SUM(E66:E67)</f>
        <v>3678268</v>
      </c>
      <c r="F65" s="138">
        <f>SUM(F66:F67)</f>
        <v>194717</v>
      </c>
      <c r="G65" s="138">
        <f>SUM(G66:G67)</f>
        <v>194717</v>
      </c>
      <c r="H65" s="138"/>
      <c r="I65" s="139"/>
      <c r="J65" s="140" t="s">
        <v>117</v>
      </c>
      <c r="K65" s="141"/>
      <c r="L65" s="137" t="s">
        <v>152</v>
      </c>
    </row>
    <row r="66" spans="1:12" ht="15" customHeight="1">
      <c r="A66" s="134"/>
      <c r="B66" s="142"/>
      <c r="C66" s="142"/>
      <c r="D66" s="142" t="s">
        <v>109</v>
      </c>
      <c r="E66" s="143">
        <v>3678268</v>
      </c>
      <c r="F66" s="143">
        <v>194717</v>
      </c>
      <c r="G66" s="143">
        <v>194717</v>
      </c>
      <c r="H66" s="143"/>
      <c r="I66" s="144"/>
      <c r="J66" s="145"/>
      <c r="K66" s="145"/>
      <c r="L66" s="146"/>
    </row>
    <row r="67" spans="1:12" ht="16.5" customHeight="1" thickBot="1">
      <c r="A67" s="147"/>
      <c r="B67" s="148"/>
      <c r="C67" s="148"/>
      <c r="D67" s="148" t="s">
        <v>110</v>
      </c>
      <c r="E67" s="149"/>
      <c r="F67" s="149"/>
      <c r="G67" s="150"/>
      <c r="H67" s="149"/>
      <c r="I67" s="151"/>
      <c r="J67" s="152"/>
      <c r="K67" s="152"/>
      <c r="L67" s="153"/>
    </row>
    <row r="68" spans="1:12" ht="16.5" thickBot="1">
      <c r="A68" s="154" t="s">
        <v>153</v>
      </c>
      <c r="B68" s="155"/>
      <c r="C68" s="155"/>
      <c r="D68" s="155"/>
      <c r="E68" s="156">
        <f>SUM(E65)</f>
        <v>3678268</v>
      </c>
      <c r="F68" s="156">
        <f>SUM(F65)</f>
        <v>194717</v>
      </c>
      <c r="G68" s="156">
        <f>SUM(G65)</f>
        <v>194717</v>
      </c>
      <c r="H68" s="156">
        <f>SUM(H65)</f>
        <v>0</v>
      </c>
      <c r="I68" s="156">
        <f>SUM(I65)</f>
        <v>0</v>
      </c>
      <c r="J68" s="156">
        <f>SUM(J66)</f>
        <v>0</v>
      </c>
      <c r="K68" s="156">
        <f>SUM(K65)</f>
        <v>0</v>
      </c>
      <c r="L68" s="157"/>
    </row>
    <row r="69" spans="1:12" ht="82.5" customHeight="1">
      <c r="A69" s="135" t="s">
        <v>154</v>
      </c>
      <c r="B69" s="137" t="s">
        <v>155</v>
      </c>
      <c r="C69" s="137" t="s">
        <v>156</v>
      </c>
      <c r="D69" s="137" t="s">
        <v>139</v>
      </c>
      <c r="E69" s="138">
        <v>1502097</v>
      </c>
      <c r="F69" s="138">
        <v>141717</v>
      </c>
      <c r="G69" s="138">
        <v>141717</v>
      </c>
      <c r="H69" s="138"/>
      <c r="I69" s="139"/>
      <c r="J69" s="140" t="s">
        <v>117</v>
      </c>
      <c r="K69" s="141"/>
      <c r="L69" s="137" t="s">
        <v>157</v>
      </c>
    </row>
    <row r="70" spans="1:12" ht="15">
      <c r="A70" s="134"/>
      <c r="B70" s="142"/>
      <c r="C70" s="142"/>
      <c r="D70" s="142" t="s">
        <v>109</v>
      </c>
      <c r="E70" s="143">
        <v>1502097</v>
      </c>
      <c r="F70" s="143">
        <v>141717</v>
      </c>
      <c r="G70" s="143">
        <v>141717</v>
      </c>
      <c r="H70" s="143"/>
      <c r="I70" s="144"/>
      <c r="J70" s="165"/>
      <c r="K70" s="145"/>
      <c r="L70" s="146"/>
    </row>
    <row r="71" spans="1:12" ht="15">
      <c r="A71" s="134"/>
      <c r="B71" s="142"/>
      <c r="C71" s="142"/>
      <c r="D71" s="142" t="s">
        <v>110</v>
      </c>
      <c r="E71" s="143"/>
      <c r="F71" s="143"/>
      <c r="G71" s="143"/>
      <c r="H71" s="143"/>
      <c r="I71" s="144"/>
      <c r="J71" s="145"/>
      <c r="K71" s="145"/>
      <c r="L71" s="146"/>
    </row>
    <row r="72" spans="1:12" ht="74.25" customHeight="1">
      <c r="A72" s="158" t="s">
        <v>158</v>
      </c>
      <c r="B72" s="159">
        <v>801</v>
      </c>
      <c r="C72" s="159">
        <v>80120</v>
      </c>
      <c r="D72" s="160" t="s">
        <v>139</v>
      </c>
      <c r="E72" s="161">
        <f>SUM(E73)</f>
        <v>1163344</v>
      </c>
      <c r="F72" s="161">
        <f>SUM(F73)</f>
        <v>102021</v>
      </c>
      <c r="G72" s="161">
        <f>SUM(G73)</f>
        <v>102021</v>
      </c>
      <c r="H72" s="161"/>
      <c r="I72" s="162"/>
      <c r="J72" s="140" t="s">
        <v>117</v>
      </c>
      <c r="K72" s="163"/>
      <c r="L72" s="160" t="s">
        <v>159</v>
      </c>
    </row>
    <row r="73" spans="1:12" ht="15">
      <c r="A73" s="134"/>
      <c r="B73" s="142"/>
      <c r="C73" s="142"/>
      <c r="D73" s="142" t="s">
        <v>109</v>
      </c>
      <c r="E73" s="143">
        <v>1163344</v>
      </c>
      <c r="F73" s="143">
        <v>102021</v>
      </c>
      <c r="G73" s="143">
        <v>102021</v>
      </c>
      <c r="H73" s="143"/>
      <c r="I73" s="144"/>
      <c r="J73" s="165"/>
      <c r="K73" s="145"/>
      <c r="L73" s="146"/>
    </row>
    <row r="74" spans="1:12" ht="15">
      <c r="A74" s="134"/>
      <c r="B74" s="142"/>
      <c r="C74" s="142"/>
      <c r="D74" s="142" t="s">
        <v>110</v>
      </c>
      <c r="E74" s="143"/>
      <c r="F74" s="143"/>
      <c r="G74" s="143"/>
      <c r="H74" s="143"/>
      <c r="I74" s="144"/>
      <c r="J74" s="145"/>
      <c r="K74" s="145"/>
      <c r="L74" s="146"/>
    </row>
    <row r="75" spans="1:12" ht="66.75" customHeight="1">
      <c r="A75" s="158" t="s">
        <v>160</v>
      </c>
      <c r="B75" s="159">
        <v>801</v>
      </c>
      <c r="C75" s="159">
        <v>80120</v>
      </c>
      <c r="D75" s="160" t="s">
        <v>161</v>
      </c>
      <c r="E75" s="161">
        <v>82000</v>
      </c>
      <c r="F75" s="161">
        <v>65600</v>
      </c>
      <c r="G75" s="161"/>
      <c r="H75" s="161"/>
      <c r="I75" s="162"/>
      <c r="J75" s="140" t="s">
        <v>162</v>
      </c>
      <c r="K75" s="163">
        <v>65600</v>
      </c>
      <c r="L75" s="160" t="s">
        <v>159</v>
      </c>
    </row>
    <row r="76" spans="1:12" ht="15">
      <c r="A76" s="134"/>
      <c r="B76" s="142"/>
      <c r="C76" s="142"/>
      <c r="D76" s="142" t="s">
        <v>109</v>
      </c>
      <c r="E76" s="143">
        <v>82000</v>
      </c>
      <c r="F76" s="143">
        <v>65600</v>
      </c>
      <c r="G76" s="143"/>
      <c r="H76" s="143"/>
      <c r="I76" s="144"/>
      <c r="J76" s="145"/>
      <c r="K76" s="145">
        <v>65600</v>
      </c>
      <c r="L76" s="146"/>
    </row>
    <row r="77" spans="1:12" ht="15">
      <c r="A77" s="134"/>
      <c r="B77" s="142"/>
      <c r="C77" s="142"/>
      <c r="D77" s="142" t="s">
        <v>110</v>
      </c>
      <c r="E77" s="143"/>
      <c r="F77" s="143"/>
      <c r="G77" s="143"/>
      <c r="H77" s="143"/>
      <c r="I77" s="144"/>
      <c r="J77" s="145"/>
      <c r="K77" s="145"/>
      <c r="L77" s="146"/>
    </row>
    <row r="78" spans="1:12" ht="74.25" customHeight="1">
      <c r="A78" s="158" t="s">
        <v>163</v>
      </c>
      <c r="B78" s="159">
        <v>801</v>
      </c>
      <c r="C78" s="159">
        <v>80120</v>
      </c>
      <c r="D78" s="160" t="s">
        <v>139</v>
      </c>
      <c r="E78" s="161">
        <v>1888543</v>
      </c>
      <c r="F78" s="161">
        <v>180770</v>
      </c>
      <c r="G78" s="161">
        <v>180770</v>
      </c>
      <c r="H78" s="161"/>
      <c r="I78" s="162"/>
      <c r="J78" s="140" t="s">
        <v>117</v>
      </c>
      <c r="K78" s="163"/>
      <c r="L78" s="160" t="s">
        <v>164</v>
      </c>
    </row>
    <row r="79" spans="1:12" ht="15">
      <c r="A79" s="134"/>
      <c r="B79" s="142"/>
      <c r="C79" s="142"/>
      <c r="D79" s="142" t="s">
        <v>109</v>
      </c>
      <c r="E79" s="143">
        <v>1888543</v>
      </c>
      <c r="F79" s="143">
        <v>180770</v>
      </c>
      <c r="G79" s="143">
        <v>180770</v>
      </c>
      <c r="H79" s="143"/>
      <c r="I79" s="144"/>
      <c r="J79" s="165"/>
      <c r="K79" s="145"/>
      <c r="L79" s="146"/>
    </row>
    <row r="80" spans="1:12" ht="15">
      <c r="A80" s="134"/>
      <c r="B80" s="142"/>
      <c r="C80" s="142"/>
      <c r="D80" s="142" t="s">
        <v>110</v>
      </c>
      <c r="E80" s="143"/>
      <c r="F80" s="143"/>
      <c r="G80" s="143"/>
      <c r="H80" s="143"/>
      <c r="I80" s="144"/>
      <c r="J80" s="145"/>
      <c r="K80" s="145"/>
      <c r="L80" s="146"/>
    </row>
    <row r="81" spans="1:12" ht="78" customHeight="1">
      <c r="A81" s="158" t="s">
        <v>165</v>
      </c>
      <c r="B81" s="159">
        <v>801</v>
      </c>
      <c r="C81" s="159">
        <v>80120</v>
      </c>
      <c r="D81" s="160" t="s">
        <v>139</v>
      </c>
      <c r="E81" s="161">
        <v>766271</v>
      </c>
      <c r="F81" s="161">
        <v>94557</v>
      </c>
      <c r="G81" s="161">
        <v>94557</v>
      </c>
      <c r="H81" s="161"/>
      <c r="I81" s="162"/>
      <c r="J81" s="140" t="s">
        <v>117</v>
      </c>
      <c r="K81" s="163"/>
      <c r="L81" s="160" t="s">
        <v>166</v>
      </c>
    </row>
    <row r="82" spans="1:12" ht="15">
      <c r="A82" s="134"/>
      <c r="B82" s="142"/>
      <c r="C82" s="142"/>
      <c r="D82" s="142" t="s">
        <v>109</v>
      </c>
      <c r="E82" s="143">
        <v>766271</v>
      </c>
      <c r="F82" s="143">
        <v>94557</v>
      </c>
      <c r="G82" s="143">
        <v>94557</v>
      </c>
      <c r="H82" s="143"/>
      <c r="I82" s="144"/>
      <c r="J82" s="165"/>
      <c r="K82" s="145"/>
      <c r="L82" s="146"/>
    </row>
    <row r="83" spans="1:12" ht="15">
      <c r="A83" s="134"/>
      <c r="B83" s="142"/>
      <c r="C83" s="142"/>
      <c r="D83" s="142" t="s">
        <v>110</v>
      </c>
      <c r="E83" s="143"/>
      <c r="F83" s="143"/>
      <c r="G83" s="143"/>
      <c r="H83" s="143"/>
      <c r="I83" s="144"/>
      <c r="J83" s="145"/>
      <c r="K83" s="145"/>
      <c r="L83" s="146"/>
    </row>
    <row r="84" spans="1:12" ht="72" customHeight="1">
      <c r="A84" s="158" t="s">
        <v>167</v>
      </c>
      <c r="B84" s="159">
        <v>801</v>
      </c>
      <c r="C84" s="160" t="s">
        <v>168</v>
      </c>
      <c r="D84" s="160" t="s">
        <v>139</v>
      </c>
      <c r="E84" s="161">
        <v>2170587</v>
      </c>
      <c r="F84" s="161">
        <v>174658</v>
      </c>
      <c r="G84" s="161">
        <v>174658</v>
      </c>
      <c r="H84" s="161"/>
      <c r="I84" s="162"/>
      <c r="J84" s="140" t="s">
        <v>117</v>
      </c>
      <c r="K84" s="163"/>
      <c r="L84" s="160" t="s">
        <v>169</v>
      </c>
    </row>
    <row r="85" spans="1:12" ht="15">
      <c r="A85" s="134"/>
      <c r="B85" s="142"/>
      <c r="C85" s="142"/>
      <c r="D85" s="142" t="s">
        <v>109</v>
      </c>
      <c r="E85" s="143">
        <v>2170587</v>
      </c>
      <c r="F85" s="143">
        <v>174658</v>
      </c>
      <c r="G85" s="143">
        <v>174658</v>
      </c>
      <c r="H85" s="143"/>
      <c r="I85" s="144"/>
      <c r="J85" s="165"/>
      <c r="K85" s="145"/>
      <c r="L85" s="146"/>
    </row>
    <row r="86" spans="1:12" ht="15">
      <c r="A86" s="134"/>
      <c r="B86" s="142"/>
      <c r="C86" s="142"/>
      <c r="D86" s="142" t="s">
        <v>110</v>
      </c>
      <c r="E86" s="143"/>
      <c r="F86" s="143"/>
      <c r="G86" s="143"/>
      <c r="H86" s="143"/>
      <c r="I86" s="144"/>
      <c r="J86" s="145"/>
      <c r="K86" s="145"/>
      <c r="L86" s="146"/>
    </row>
    <row r="87" spans="1:12" ht="73.5" customHeight="1">
      <c r="A87" s="158" t="s">
        <v>170</v>
      </c>
      <c r="B87" s="159">
        <v>801</v>
      </c>
      <c r="C87" s="159">
        <v>80120</v>
      </c>
      <c r="D87" s="160" t="s">
        <v>171</v>
      </c>
      <c r="E87" s="161">
        <f>SUM(E88:E89)</f>
        <v>3261693</v>
      </c>
      <c r="F87" s="161">
        <f>SUM(F88:F89)</f>
        <v>1839021</v>
      </c>
      <c r="G87" s="161"/>
      <c r="H87" s="161">
        <f>SUM(H88:H89)</f>
        <v>1039021</v>
      </c>
      <c r="I87" s="162"/>
      <c r="J87" s="140" t="s">
        <v>172</v>
      </c>
      <c r="K87" s="163"/>
      <c r="L87" s="160" t="s">
        <v>108</v>
      </c>
    </row>
    <row r="88" spans="1:12" ht="15">
      <c r="A88" s="134"/>
      <c r="B88" s="142"/>
      <c r="C88" s="142"/>
      <c r="D88" s="142" t="s">
        <v>109</v>
      </c>
      <c r="E88" s="144"/>
      <c r="F88" s="144"/>
      <c r="G88" s="144"/>
      <c r="H88" s="143"/>
      <c r="I88" s="144"/>
      <c r="J88" s="165"/>
      <c r="K88" s="145"/>
      <c r="L88" s="146"/>
    </row>
    <row r="89" spans="1:12" ht="15">
      <c r="A89" s="134"/>
      <c r="B89" s="142"/>
      <c r="C89" s="142"/>
      <c r="D89" s="142" t="s">
        <v>110</v>
      </c>
      <c r="E89" s="143">
        <v>3261693</v>
      </c>
      <c r="F89" s="143">
        <v>1839021</v>
      </c>
      <c r="G89" s="143"/>
      <c r="H89" s="143">
        <v>1039021</v>
      </c>
      <c r="I89" s="144"/>
      <c r="J89" s="145">
        <v>800000</v>
      </c>
      <c r="K89" s="145"/>
      <c r="L89" s="146"/>
    </row>
    <row r="90" spans="1:12" ht="66" customHeight="1">
      <c r="A90" s="158" t="s">
        <v>173</v>
      </c>
      <c r="B90" s="159">
        <v>801</v>
      </c>
      <c r="C90" s="160" t="s">
        <v>174</v>
      </c>
      <c r="D90" s="160" t="s">
        <v>139</v>
      </c>
      <c r="E90" s="161">
        <v>1673276</v>
      </c>
      <c r="F90" s="161">
        <v>176233</v>
      </c>
      <c r="G90" s="161">
        <v>176233</v>
      </c>
      <c r="H90" s="161"/>
      <c r="I90" s="162"/>
      <c r="J90" s="140" t="s">
        <v>117</v>
      </c>
      <c r="K90" s="163"/>
      <c r="L90" s="160" t="s">
        <v>175</v>
      </c>
    </row>
    <row r="91" spans="1:12" ht="21.75" customHeight="1">
      <c r="A91" s="134"/>
      <c r="B91" s="142"/>
      <c r="C91" s="142"/>
      <c r="D91" s="142" t="s">
        <v>109</v>
      </c>
      <c r="E91" s="143">
        <v>1673276</v>
      </c>
      <c r="F91" s="143">
        <v>176233</v>
      </c>
      <c r="G91" s="143">
        <v>176233</v>
      </c>
      <c r="H91" s="143"/>
      <c r="I91" s="144"/>
      <c r="J91" s="165"/>
      <c r="K91" s="145"/>
      <c r="L91" s="146"/>
    </row>
    <row r="92" spans="1:12" ht="18.75" customHeight="1">
      <c r="A92" s="134"/>
      <c r="B92" s="142"/>
      <c r="C92" s="142"/>
      <c r="D92" s="142" t="s">
        <v>110</v>
      </c>
      <c r="E92" s="143"/>
      <c r="F92" s="143"/>
      <c r="G92" s="143"/>
      <c r="H92" s="143"/>
      <c r="I92" s="144"/>
      <c r="J92" s="145"/>
      <c r="K92" s="145"/>
      <c r="L92" s="146"/>
    </row>
    <row r="93" spans="1:12" ht="73.5" customHeight="1">
      <c r="A93" s="158" t="s">
        <v>176</v>
      </c>
      <c r="B93" s="159">
        <v>801</v>
      </c>
      <c r="C93" s="159">
        <v>80130</v>
      </c>
      <c r="D93" s="160" t="s">
        <v>177</v>
      </c>
      <c r="E93" s="161">
        <v>153682</v>
      </c>
      <c r="F93" s="161">
        <v>119566</v>
      </c>
      <c r="G93" s="161"/>
      <c r="H93" s="161"/>
      <c r="I93" s="162"/>
      <c r="J93" s="140" t="s">
        <v>117</v>
      </c>
      <c r="K93" s="163">
        <v>119566</v>
      </c>
      <c r="L93" s="160" t="s">
        <v>175</v>
      </c>
    </row>
    <row r="94" spans="1:12" ht="23.25" customHeight="1">
      <c r="A94" s="134"/>
      <c r="B94" s="142"/>
      <c r="C94" s="142"/>
      <c r="D94" s="142" t="s">
        <v>109</v>
      </c>
      <c r="E94" s="143">
        <v>153682</v>
      </c>
      <c r="F94" s="143">
        <v>119566</v>
      </c>
      <c r="G94" s="143"/>
      <c r="H94" s="143"/>
      <c r="I94" s="144"/>
      <c r="J94" s="145"/>
      <c r="K94" s="145">
        <v>119566</v>
      </c>
      <c r="L94" s="146"/>
    </row>
    <row r="95" spans="1:12" ht="21" customHeight="1">
      <c r="A95" s="134"/>
      <c r="B95" s="142"/>
      <c r="C95" s="142"/>
      <c r="D95" s="142" t="s">
        <v>118</v>
      </c>
      <c r="E95" s="143"/>
      <c r="F95" s="143"/>
      <c r="G95" s="143"/>
      <c r="H95" s="143"/>
      <c r="I95" s="144"/>
      <c r="J95" s="145"/>
      <c r="K95" s="145"/>
      <c r="L95" s="146"/>
    </row>
    <row r="96" spans="1:12" ht="63.75" customHeight="1">
      <c r="A96" s="158" t="s">
        <v>178</v>
      </c>
      <c r="B96" s="159">
        <v>801</v>
      </c>
      <c r="C96" s="160">
        <v>80130</v>
      </c>
      <c r="D96" s="160" t="s">
        <v>139</v>
      </c>
      <c r="E96" s="161">
        <v>1055022</v>
      </c>
      <c r="F96" s="161">
        <v>146822</v>
      </c>
      <c r="G96" s="161">
        <v>146822</v>
      </c>
      <c r="H96" s="161"/>
      <c r="I96" s="162"/>
      <c r="J96" s="140" t="s">
        <v>117</v>
      </c>
      <c r="K96" s="163"/>
      <c r="L96" s="160" t="s">
        <v>179</v>
      </c>
    </row>
    <row r="97" spans="1:12" ht="15">
      <c r="A97" s="134"/>
      <c r="B97" s="142"/>
      <c r="C97" s="142"/>
      <c r="D97" s="142" t="s">
        <v>109</v>
      </c>
      <c r="E97" s="143">
        <v>1055022</v>
      </c>
      <c r="F97" s="143">
        <v>146822</v>
      </c>
      <c r="G97" s="143">
        <v>146822</v>
      </c>
      <c r="H97" s="143"/>
      <c r="I97" s="144"/>
      <c r="J97" s="165"/>
      <c r="K97" s="145"/>
      <c r="L97" s="146"/>
    </row>
    <row r="98" spans="1:12" ht="15">
      <c r="A98" s="134"/>
      <c r="B98" s="142"/>
      <c r="C98" s="142"/>
      <c r="D98" s="142" t="s">
        <v>110</v>
      </c>
      <c r="E98" s="143"/>
      <c r="F98" s="143"/>
      <c r="G98" s="143"/>
      <c r="H98" s="143"/>
      <c r="I98" s="144"/>
      <c r="J98" s="145"/>
      <c r="K98" s="145"/>
      <c r="L98" s="146"/>
    </row>
    <row r="99" spans="1:12" ht="74.25" customHeight="1">
      <c r="A99" s="158" t="s">
        <v>180</v>
      </c>
      <c r="B99" s="159">
        <v>801</v>
      </c>
      <c r="C99" s="159">
        <v>80130</v>
      </c>
      <c r="D99" s="160" t="s">
        <v>181</v>
      </c>
      <c r="E99" s="161">
        <v>84617.97</v>
      </c>
      <c r="F99" s="161">
        <f>SUM(F100:F101)</f>
        <v>28777</v>
      </c>
      <c r="G99" s="161">
        <f>SUM(G100)</f>
        <v>4656</v>
      </c>
      <c r="H99" s="161"/>
      <c r="I99" s="162"/>
      <c r="J99" s="140" t="s">
        <v>182</v>
      </c>
      <c r="K99" s="163">
        <f>SUM(K100)</f>
        <v>24121</v>
      </c>
      <c r="L99" s="160" t="s">
        <v>179</v>
      </c>
    </row>
    <row r="100" spans="1:12" ht="15">
      <c r="A100" s="134"/>
      <c r="B100" s="142"/>
      <c r="C100" s="142"/>
      <c r="D100" s="142" t="s">
        <v>109</v>
      </c>
      <c r="E100" s="143">
        <v>84617.97</v>
      </c>
      <c r="F100" s="143">
        <v>28777</v>
      </c>
      <c r="G100" s="143">
        <v>4656</v>
      </c>
      <c r="H100" s="143"/>
      <c r="I100" s="144"/>
      <c r="J100" s="145"/>
      <c r="K100" s="145">
        <v>24121</v>
      </c>
      <c r="L100" s="146"/>
    </row>
    <row r="101" spans="1:12" ht="15">
      <c r="A101" s="134"/>
      <c r="B101" s="142"/>
      <c r="C101" s="142"/>
      <c r="D101" s="142" t="s">
        <v>110</v>
      </c>
      <c r="E101" s="178"/>
      <c r="F101" s="178"/>
      <c r="G101" s="143"/>
      <c r="H101" s="143"/>
      <c r="I101" s="144"/>
      <c r="J101" s="145"/>
      <c r="K101" s="178"/>
      <c r="L101" s="146"/>
    </row>
    <row r="102" spans="1:12" ht="87" customHeight="1">
      <c r="A102" s="158" t="s">
        <v>183</v>
      </c>
      <c r="B102" s="159">
        <v>801</v>
      </c>
      <c r="C102" s="159">
        <v>80130</v>
      </c>
      <c r="D102" s="160" t="s">
        <v>184</v>
      </c>
      <c r="E102" s="162">
        <v>416826</v>
      </c>
      <c r="F102" s="162">
        <v>333460</v>
      </c>
      <c r="G102" s="161"/>
      <c r="H102" s="161"/>
      <c r="I102" s="162"/>
      <c r="J102" s="140" t="s">
        <v>182</v>
      </c>
      <c r="K102" s="162">
        <v>333460</v>
      </c>
      <c r="L102" s="160" t="s">
        <v>179</v>
      </c>
    </row>
    <row r="103" spans="1:12" ht="15">
      <c r="A103" s="134"/>
      <c r="B103" s="142"/>
      <c r="C103" s="142"/>
      <c r="D103" s="142" t="s">
        <v>109</v>
      </c>
      <c r="E103" s="166">
        <v>416826</v>
      </c>
      <c r="F103" s="166">
        <v>333460</v>
      </c>
      <c r="G103" s="143"/>
      <c r="H103" s="143"/>
      <c r="I103" s="144"/>
      <c r="J103" s="145"/>
      <c r="K103" s="166">
        <v>333460</v>
      </c>
      <c r="L103" s="146"/>
    </row>
    <row r="104" spans="1:12" ht="15.75" thickBot="1">
      <c r="A104" s="134"/>
      <c r="B104" s="142"/>
      <c r="C104" s="142"/>
      <c r="D104" s="142" t="s">
        <v>118</v>
      </c>
      <c r="E104" s="178"/>
      <c r="F104" s="178"/>
      <c r="G104" s="143"/>
      <c r="H104" s="143"/>
      <c r="I104" s="144"/>
      <c r="J104" s="145"/>
      <c r="K104" s="178"/>
      <c r="L104" s="146"/>
    </row>
    <row r="105" spans="1:12" s="164" customFormat="1" ht="63.75" thickBot="1">
      <c r="A105" s="158" t="s">
        <v>185</v>
      </c>
      <c r="B105" s="159">
        <v>801</v>
      </c>
      <c r="C105" s="159">
        <v>80130</v>
      </c>
      <c r="D105" s="160" t="s">
        <v>186</v>
      </c>
      <c r="E105" s="161">
        <f>SUM(E106:E107)</f>
        <v>47336</v>
      </c>
      <c r="F105" s="161">
        <f>SUM(F106:F107)</f>
        <v>16464</v>
      </c>
      <c r="G105" s="161"/>
      <c r="H105" s="161"/>
      <c r="I105" s="162"/>
      <c r="J105" s="140" t="s">
        <v>117</v>
      </c>
      <c r="K105" s="163">
        <f>SUM(K106)</f>
        <v>16464</v>
      </c>
      <c r="L105" s="160" t="s">
        <v>169</v>
      </c>
    </row>
    <row r="106" spans="1:12" ht="18" customHeight="1">
      <c r="A106" s="134"/>
      <c r="B106" s="142"/>
      <c r="C106" s="142"/>
      <c r="D106" s="142" t="s">
        <v>109</v>
      </c>
      <c r="E106" s="143">
        <v>47336</v>
      </c>
      <c r="F106" s="143">
        <v>16464</v>
      </c>
      <c r="G106" s="144"/>
      <c r="H106" s="143"/>
      <c r="I106" s="144"/>
      <c r="J106" s="165"/>
      <c r="K106" s="145">
        <v>16464</v>
      </c>
      <c r="L106" s="146"/>
    </row>
    <row r="107" spans="1:12" ht="15.75" thickBot="1">
      <c r="A107" s="134"/>
      <c r="B107" s="142"/>
      <c r="C107" s="142"/>
      <c r="D107" s="142" t="s">
        <v>110</v>
      </c>
      <c r="E107" s="178"/>
      <c r="F107" s="178"/>
      <c r="G107" s="143"/>
      <c r="H107" s="143"/>
      <c r="I107" s="144"/>
      <c r="J107" s="145"/>
      <c r="K107" s="178"/>
      <c r="L107" s="146"/>
    </row>
    <row r="108" spans="1:12" s="164" customFormat="1" ht="95.25" thickBot="1">
      <c r="A108" s="158" t="s">
        <v>187</v>
      </c>
      <c r="B108" s="159">
        <v>801</v>
      </c>
      <c r="C108" s="159">
        <v>80130</v>
      </c>
      <c r="D108" s="179" t="s">
        <v>188</v>
      </c>
      <c r="E108" s="161">
        <f>SUM(E109:E110)</f>
        <v>456087</v>
      </c>
      <c r="F108" s="161">
        <f>SUM(F109:F110)</f>
        <v>273652</v>
      </c>
      <c r="G108" s="161"/>
      <c r="H108" s="161"/>
      <c r="I108" s="162"/>
      <c r="J108" s="140" t="s">
        <v>117</v>
      </c>
      <c r="K108" s="163">
        <f>SUM(K109)</f>
        <v>273652</v>
      </c>
      <c r="L108" s="160" t="s">
        <v>169</v>
      </c>
    </row>
    <row r="109" spans="1:12" ht="18" customHeight="1">
      <c r="A109" s="134"/>
      <c r="B109" s="142"/>
      <c r="C109" s="142"/>
      <c r="D109" s="142" t="s">
        <v>109</v>
      </c>
      <c r="E109" s="143">
        <v>456087</v>
      </c>
      <c r="F109" s="143">
        <v>273652</v>
      </c>
      <c r="G109" s="144"/>
      <c r="H109" s="143"/>
      <c r="I109" s="144"/>
      <c r="J109" s="165"/>
      <c r="K109" s="145">
        <v>273652</v>
      </c>
      <c r="L109" s="146"/>
    </row>
    <row r="110" spans="1:12" ht="15">
      <c r="A110" s="134"/>
      <c r="B110" s="142"/>
      <c r="C110" s="142"/>
      <c r="D110" s="142" t="s">
        <v>110</v>
      </c>
      <c r="E110" s="178"/>
      <c r="F110" s="178"/>
      <c r="G110" s="143"/>
      <c r="H110" s="143"/>
      <c r="I110" s="144"/>
      <c r="J110" s="145"/>
      <c r="K110" s="178"/>
      <c r="L110" s="146"/>
    </row>
    <row r="111" spans="1:12" ht="63">
      <c r="A111" s="158" t="s">
        <v>189</v>
      </c>
      <c r="B111" s="160" t="s">
        <v>155</v>
      </c>
      <c r="C111" s="160" t="s">
        <v>190</v>
      </c>
      <c r="D111" s="160" t="s">
        <v>139</v>
      </c>
      <c r="E111" s="161">
        <f>SUM(E112:E113)</f>
        <v>301493</v>
      </c>
      <c r="F111" s="161">
        <f>SUM(F112:F113)</f>
        <v>301493</v>
      </c>
      <c r="G111" s="161">
        <f>SUM(G112:G113)</f>
        <v>301493</v>
      </c>
      <c r="H111" s="161"/>
      <c r="I111" s="162"/>
      <c r="J111" s="140" t="s">
        <v>117</v>
      </c>
      <c r="K111" s="163"/>
      <c r="L111" s="160" t="s">
        <v>191</v>
      </c>
    </row>
    <row r="112" spans="1:12" ht="15.75" thickBot="1">
      <c r="A112" s="134"/>
      <c r="B112" s="142"/>
      <c r="C112" s="142"/>
      <c r="D112" s="142" t="s">
        <v>109</v>
      </c>
      <c r="E112" s="143">
        <v>301493</v>
      </c>
      <c r="F112" s="143">
        <v>301493</v>
      </c>
      <c r="G112" s="143">
        <v>301493</v>
      </c>
      <c r="H112" s="143"/>
      <c r="I112" s="144"/>
      <c r="J112" s="165"/>
      <c r="K112" s="145"/>
      <c r="L112" s="146"/>
    </row>
    <row r="113" spans="1:12" s="164" customFormat="1" ht="15.75" thickBot="1">
      <c r="A113" s="147"/>
      <c r="B113" s="148"/>
      <c r="C113" s="148"/>
      <c r="D113" s="148" t="s">
        <v>110</v>
      </c>
      <c r="E113" s="180"/>
      <c r="F113" s="180"/>
      <c r="G113" s="149"/>
      <c r="H113" s="149"/>
      <c r="I113" s="151"/>
      <c r="J113" s="152"/>
      <c r="K113" s="180"/>
      <c r="L113" s="153"/>
    </row>
    <row r="114" spans="1:12" ht="63">
      <c r="A114" s="158" t="s">
        <v>192</v>
      </c>
      <c r="B114" s="160" t="s">
        <v>155</v>
      </c>
      <c r="C114" s="160" t="s">
        <v>190</v>
      </c>
      <c r="D114" s="160" t="s">
        <v>139</v>
      </c>
      <c r="E114" s="161">
        <v>5470801</v>
      </c>
      <c r="F114" s="161">
        <v>98124</v>
      </c>
      <c r="G114" s="161">
        <v>98124</v>
      </c>
      <c r="H114" s="161"/>
      <c r="I114" s="162"/>
      <c r="J114" s="140" t="s">
        <v>117</v>
      </c>
      <c r="K114" s="163"/>
      <c r="L114" s="160" t="s">
        <v>193</v>
      </c>
    </row>
    <row r="115" spans="1:12" ht="15.75" thickBot="1">
      <c r="A115" s="134"/>
      <c r="B115" s="142"/>
      <c r="C115" s="142"/>
      <c r="D115" s="142" t="s">
        <v>109</v>
      </c>
      <c r="E115" s="143">
        <v>5470801</v>
      </c>
      <c r="F115" s="143">
        <v>98124</v>
      </c>
      <c r="G115" s="143">
        <v>98124</v>
      </c>
      <c r="H115" s="143"/>
      <c r="I115" s="144"/>
      <c r="J115" s="165"/>
      <c r="K115" s="145"/>
      <c r="L115" s="146"/>
    </row>
    <row r="116" spans="1:12" s="164" customFormat="1" ht="15.75" thickBot="1">
      <c r="A116" s="147"/>
      <c r="B116" s="148"/>
      <c r="C116" s="148"/>
      <c r="D116" s="148" t="s">
        <v>110</v>
      </c>
      <c r="E116" s="180"/>
      <c r="F116" s="180"/>
      <c r="G116" s="149"/>
      <c r="H116" s="149"/>
      <c r="I116" s="151"/>
      <c r="J116" s="152"/>
      <c r="K116" s="180"/>
      <c r="L116" s="153"/>
    </row>
    <row r="117" spans="1:12" ht="92.25" customHeight="1">
      <c r="A117" s="158" t="s">
        <v>194</v>
      </c>
      <c r="B117" s="159">
        <v>854</v>
      </c>
      <c r="C117" s="160">
        <v>85406</v>
      </c>
      <c r="D117" s="160" t="s">
        <v>139</v>
      </c>
      <c r="E117" s="161">
        <v>142254</v>
      </c>
      <c r="F117" s="161">
        <v>7518</v>
      </c>
      <c r="G117" s="161">
        <v>7518</v>
      </c>
      <c r="H117" s="161"/>
      <c r="I117" s="162"/>
      <c r="J117" s="140" t="s">
        <v>117</v>
      </c>
      <c r="K117" s="163"/>
      <c r="L117" s="160" t="s">
        <v>195</v>
      </c>
    </row>
    <row r="118" spans="1:12" ht="15">
      <c r="A118" s="134"/>
      <c r="B118" s="142"/>
      <c r="C118" s="142"/>
      <c r="D118" s="142" t="s">
        <v>109</v>
      </c>
      <c r="E118" s="143">
        <v>142254</v>
      </c>
      <c r="F118" s="143">
        <v>7518</v>
      </c>
      <c r="G118" s="143">
        <v>7518</v>
      </c>
      <c r="H118" s="143"/>
      <c r="I118" s="144"/>
      <c r="J118" s="165"/>
      <c r="K118" s="145"/>
      <c r="L118" s="146"/>
    </row>
    <row r="119" spans="1:12" ht="15">
      <c r="A119" s="134"/>
      <c r="B119" s="142"/>
      <c r="C119" s="142"/>
      <c r="D119" s="142" t="s">
        <v>110</v>
      </c>
      <c r="E119" s="143"/>
      <c r="F119" s="143"/>
      <c r="G119" s="143"/>
      <c r="H119" s="143"/>
      <c r="I119" s="144"/>
      <c r="J119" s="145"/>
      <c r="K119" s="145"/>
      <c r="L119" s="146"/>
    </row>
    <row r="120" spans="1:12" ht="92.25" customHeight="1">
      <c r="A120" s="158" t="s">
        <v>196</v>
      </c>
      <c r="B120" s="159">
        <v>854</v>
      </c>
      <c r="C120" s="160">
        <v>85407</v>
      </c>
      <c r="D120" s="160" t="s">
        <v>139</v>
      </c>
      <c r="E120" s="161">
        <v>370564</v>
      </c>
      <c r="F120" s="161">
        <v>32981</v>
      </c>
      <c r="G120" s="161">
        <v>32981</v>
      </c>
      <c r="H120" s="161"/>
      <c r="I120" s="162"/>
      <c r="J120" s="140" t="s">
        <v>117</v>
      </c>
      <c r="K120" s="163"/>
      <c r="L120" s="160" t="s">
        <v>197</v>
      </c>
    </row>
    <row r="121" spans="1:12" ht="15">
      <c r="A121" s="134"/>
      <c r="B121" s="142"/>
      <c r="C121" s="142"/>
      <c r="D121" s="142" t="s">
        <v>109</v>
      </c>
      <c r="E121" s="143">
        <v>370564</v>
      </c>
      <c r="F121" s="143">
        <v>32981</v>
      </c>
      <c r="G121" s="143">
        <v>32981</v>
      </c>
      <c r="H121" s="143"/>
      <c r="I121" s="144"/>
      <c r="J121" s="165"/>
      <c r="K121" s="145"/>
      <c r="L121" s="146"/>
    </row>
    <row r="122" spans="1:12" ht="15">
      <c r="A122" s="134"/>
      <c r="B122" s="142"/>
      <c r="C122" s="142"/>
      <c r="D122" s="142" t="s">
        <v>110</v>
      </c>
      <c r="E122" s="143"/>
      <c r="F122" s="143"/>
      <c r="G122" s="143"/>
      <c r="H122" s="143"/>
      <c r="I122" s="144"/>
      <c r="J122" s="145"/>
      <c r="K122" s="145"/>
      <c r="L122" s="146"/>
    </row>
    <row r="123" spans="1:12" ht="71.25" customHeight="1">
      <c r="A123" s="158" t="s">
        <v>198</v>
      </c>
      <c r="B123" s="159">
        <v>854</v>
      </c>
      <c r="C123" s="160">
        <v>85407</v>
      </c>
      <c r="D123" s="160" t="s">
        <v>139</v>
      </c>
      <c r="E123" s="161">
        <v>223824</v>
      </c>
      <c r="F123" s="161">
        <v>24768</v>
      </c>
      <c r="G123" s="161">
        <v>24768</v>
      </c>
      <c r="H123" s="161"/>
      <c r="I123" s="162"/>
      <c r="J123" s="140" t="s">
        <v>117</v>
      </c>
      <c r="K123" s="163"/>
      <c r="L123" s="160" t="s">
        <v>199</v>
      </c>
    </row>
    <row r="124" spans="1:12" ht="15">
      <c r="A124" s="134"/>
      <c r="B124" s="142"/>
      <c r="C124" s="142"/>
      <c r="D124" s="142" t="s">
        <v>109</v>
      </c>
      <c r="E124" s="143">
        <v>223824</v>
      </c>
      <c r="F124" s="143">
        <v>24768</v>
      </c>
      <c r="G124" s="143">
        <v>24768</v>
      </c>
      <c r="H124" s="143"/>
      <c r="I124" s="144"/>
      <c r="J124" s="165"/>
      <c r="K124" s="145"/>
      <c r="L124" s="146"/>
    </row>
    <row r="125" spans="1:12" ht="15">
      <c r="A125" s="134"/>
      <c r="B125" s="142"/>
      <c r="C125" s="142"/>
      <c r="D125" s="142" t="s">
        <v>110</v>
      </c>
      <c r="E125" s="143"/>
      <c r="F125" s="143"/>
      <c r="G125" s="143"/>
      <c r="H125" s="143"/>
      <c r="I125" s="144"/>
      <c r="J125" s="145"/>
      <c r="K125" s="145"/>
      <c r="L125" s="146"/>
    </row>
    <row r="126" spans="1:12" ht="67.5" customHeight="1">
      <c r="A126" s="158" t="s">
        <v>200</v>
      </c>
      <c r="B126" s="159">
        <v>854</v>
      </c>
      <c r="C126" s="160">
        <v>85407</v>
      </c>
      <c r="D126" s="160" t="s">
        <v>139</v>
      </c>
      <c r="E126" s="161">
        <f>SUM(E127:E128)</f>
        <v>215808</v>
      </c>
      <c r="F126" s="161">
        <f>SUM(F127:F128)</f>
        <v>13885</v>
      </c>
      <c r="G126" s="161">
        <f>SUM(G127:G128)</f>
        <v>13885</v>
      </c>
      <c r="H126" s="161"/>
      <c r="I126" s="162"/>
      <c r="J126" s="140" t="s">
        <v>117</v>
      </c>
      <c r="K126" s="163"/>
      <c r="L126" s="160" t="s">
        <v>201</v>
      </c>
    </row>
    <row r="127" spans="1:12" ht="15">
      <c r="A127" s="134"/>
      <c r="B127" s="142"/>
      <c r="C127" s="142"/>
      <c r="D127" s="142" t="s">
        <v>109</v>
      </c>
      <c r="E127" s="143">
        <v>215808</v>
      </c>
      <c r="F127" s="143">
        <v>13885</v>
      </c>
      <c r="G127" s="143">
        <v>13885</v>
      </c>
      <c r="H127" s="143"/>
      <c r="I127" s="144"/>
      <c r="J127" s="165"/>
      <c r="K127" s="145"/>
      <c r="L127" s="146"/>
    </row>
    <row r="128" spans="1:12" ht="15.75" thickBot="1">
      <c r="A128" s="134"/>
      <c r="B128" s="142"/>
      <c r="C128" s="142"/>
      <c r="D128" s="142" t="s">
        <v>110</v>
      </c>
      <c r="E128" s="143"/>
      <c r="F128" s="143"/>
      <c r="G128" s="143"/>
      <c r="H128" s="143"/>
      <c r="I128" s="144"/>
      <c r="J128" s="145"/>
      <c r="K128" s="145"/>
      <c r="L128" s="146"/>
    </row>
    <row r="129" spans="1:12" ht="18" customHeight="1" thickBot="1">
      <c r="A129" s="154" t="s">
        <v>202</v>
      </c>
      <c r="B129" s="181"/>
      <c r="C129" s="181"/>
      <c r="D129" s="181"/>
      <c r="E129" s="156">
        <f>SUM(E70+E73+E76+E79+E82+E85+E89+E91+E94+E97+E100+E103+E106+E109+E112+E115+E118+E121+E124+E127)</f>
        <v>21446125.97</v>
      </c>
      <c r="F129" s="156">
        <f>SUM(F70+F73+F76+F79+F82+F85+F89+F91+F94+F97+F100+F103+F106+F109+F112+F115+F118+F121+F124+F127)</f>
        <v>4172087</v>
      </c>
      <c r="G129" s="156">
        <f>SUM(G70+G73+G76+G79+G82+G85+G89+G91+G97+G100+G106+G109+G112+G115+G118+G121+G124+G127)</f>
        <v>1500203</v>
      </c>
      <c r="H129" s="156">
        <f>SUM(H70+H73+H76+H79+H82+H85+H89+H91+H97+H100+H106+H109+H112+H115+H118+H121+H124+H127)</f>
        <v>1039021</v>
      </c>
      <c r="I129" s="156">
        <f>SUM(I70+I73+I76+I79+I82+I85+I89+I91+I97+I100+I106+I109+I112+I115+I118+I121+I124+I127)</f>
        <v>0</v>
      </c>
      <c r="J129" s="156">
        <f>SUM(J70+J73+J76+J79+J82+J85+J89+J91+J97+J100+J106+J109+J112+J115+J118+J121+J124+J127)</f>
        <v>800000</v>
      </c>
      <c r="K129" s="156">
        <f>SUM(K70+K73+K76+K79+K82+K85+K89+K91+K94+K97+K100+K103+K106+K109+K112+K115+K118+K121+K124+K127)</f>
        <v>832863</v>
      </c>
      <c r="L129" s="157"/>
    </row>
    <row r="130" spans="1:12" ht="63">
      <c r="A130" s="135" t="s">
        <v>203</v>
      </c>
      <c r="B130" s="136">
        <v>852</v>
      </c>
      <c r="C130" s="136">
        <v>85201</v>
      </c>
      <c r="D130" s="160" t="s">
        <v>139</v>
      </c>
      <c r="E130" s="138">
        <v>2750609</v>
      </c>
      <c r="F130" s="138">
        <v>115861</v>
      </c>
      <c r="G130" s="138">
        <v>115861</v>
      </c>
      <c r="H130" s="138"/>
      <c r="I130" s="139"/>
      <c r="J130" s="140" t="s">
        <v>117</v>
      </c>
      <c r="K130" s="141"/>
      <c r="L130" s="137" t="s">
        <v>204</v>
      </c>
    </row>
    <row r="131" spans="1:12" ht="18.75" customHeight="1">
      <c r="A131" s="134"/>
      <c r="B131" s="142"/>
      <c r="C131" s="142"/>
      <c r="D131" s="142" t="s">
        <v>109</v>
      </c>
      <c r="E131" s="143">
        <v>2750609</v>
      </c>
      <c r="F131" s="143">
        <v>115861</v>
      </c>
      <c r="G131" s="143">
        <v>115861</v>
      </c>
      <c r="H131" s="143"/>
      <c r="I131" s="144"/>
      <c r="J131" s="165"/>
      <c r="K131" s="145"/>
      <c r="L131" s="146"/>
    </row>
    <row r="132" spans="1:12" ht="15">
      <c r="A132" s="134"/>
      <c r="B132" s="142"/>
      <c r="C132" s="142"/>
      <c r="D132" s="142" t="s">
        <v>110</v>
      </c>
      <c r="E132" s="143"/>
      <c r="F132" s="143"/>
      <c r="G132" s="143"/>
      <c r="H132" s="143"/>
      <c r="I132" s="144"/>
      <c r="J132" s="145"/>
      <c r="K132" s="145"/>
      <c r="L132" s="146"/>
    </row>
    <row r="133" spans="1:12" ht="63.75" thickBot="1">
      <c r="A133" s="158" t="s">
        <v>205</v>
      </c>
      <c r="B133" s="159">
        <v>852</v>
      </c>
      <c r="C133" s="159">
        <v>85202</v>
      </c>
      <c r="D133" s="160" t="s">
        <v>139</v>
      </c>
      <c r="E133" s="161">
        <v>10328098</v>
      </c>
      <c r="F133" s="161">
        <v>689083</v>
      </c>
      <c r="G133" s="161">
        <v>689083</v>
      </c>
      <c r="H133" s="161"/>
      <c r="I133" s="162"/>
      <c r="J133" s="140" t="s">
        <v>117</v>
      </c>
      <c r="K133" s="163"/>
      <c r="L133" s="160" t="s">
        <v>206</v>
      </c>
    </row>
    <row r="134" spans="1:12" s="164" customFormat="1" ht="15.75" thickBot="1">
      <c r="A134" s="134"/>
      <c r="B134" s="142"/>
      <c r="C134" s="142"/>
      <c r="D134" s="142" t="s">
        <v>109</v>
      </c>
      <c r="E134" s="143">
        <v>10328098</v>
      </c>
      <c r="F134" s="143">
        <v>689083</v>
      </c>
      <c r="G134" s="143">
        <v>689083</v>
      </c>
      <c r="H134" s="143"/>
      <c r="I134" s="144"/>
      <c r="J134" s="165"/>
      <c r="K134" s="145"/>
      <c r="L134" s="146"/>
    </row>
    <row r="135" spans="1:12" ht="17.25" customHeight="1">
      <c r="A135" s="134"/>
      <c r="B135" s="142"/>
      <c r="C135" s="142"/>
      <c r="D135" s="142" t="s">
        <v>110</v>
      </c>
      <c r="E135" s="143"/>
      <c r="F135" s="143"/>
      <c r="G135" s="143"/>
      <c r="H135" s="143"/>
      <c r="I135" s="144"/>
      <c r="J135" s="145"/>
      <c r="K135" s="145"/>
      <c r="L135" s="146"/>
    </row>
    <row r="136" spans="1:12" ht="63.75" thickBot="1">
      <c r="A136" s="158" t="s">
        <v>207</v>
      </c>
      <c r="B136" s="159">
        <v>852</v>
      </c>
      <c r="C136" s="159">
        <v>85202</v>
      </c>
      <c r="D136" s="160" t="s">
        <v>139</v>
      </c>
      <c r="E136" s="161">
        <f>SUM(E137:E138)</f>
        <v>11269452</v>
      </c>
      <c r="F136" s="161">
        <f>SUM(F137:F138)</f>
        <v>707020</v>
      </c>
      <c r="G136" s="161">
        <f>SUM(G137:G138)</f>
        <v>707020</v>
      </c>
      <c r="H136" s="161"/>
      <c r="I136" s="162"/>
      <c r="J136" s="140" t="s">
        <v>117</v>
      </c>
      <c r="K136" s="163"/>
      <c r="L136" s="160" t="s">
        <v>208</v>
      </c>
    </row>
    <row r="137" spans="1:12" s="164" customFormat="1" ht="15.75" thickBot="1">
      <c r="A137" s="134"/>
      <c r="B137" s="142"/>
      <c r="C137" s="142"/>
      <c r="D137" s="142" t="s">
        <v>109</v>
      </c>
      <c r="E137" s="143">
        <v>11269452</v>
      </c>
      <c r="F137" s="143">
        <v>707020</v>
      </c>
      <c r="G137" s="143">
        <v>707020</v>
      </c>
      <c r="H137" s="143"/>
      <c r="I137" s="144"/>
      <c r="J137" s="165"/>
      <c r="K137" s="145"/>
      <c r="L137" s="146"/>
    </row>
    <row r="138" spans="1:12" ht="17.25" customHeight="1">
      <c r="A138" s="134"/>
      <c r="B138" s="142"/>
      <c r="C138" s="142"/>
      <c r="D138" s="142" t="s">
        <v>110</v>
      </c>
      <c r="E138" s="143"/>
      <c r="F138" s="143"/>
      <c r="G138" s="143"/>
      <c r="H138" s="143"/>
      <c r="I138" s="144"/>
      <c r="J138" s="145"/>
      <c r="K138" s="145"/>
      <c r="L138" s="146"/>
    </row>
    <row r="139" spans="1:12" ht="63.75" thickBot="1">
      <c r="A139" s="158" t="s">
        <v>209</v>
      </c>
      <c r="B139" s="159">
        <v>852</v>
      </c>
      <c r="C139" s="159">
        <v>85204</v>
      </c>
      <c r="D139" s="160" t="s">
        <v>210</v>
      </c>
      <c r="E139" s="161">
        <v>29676033</v>
      </c>
      <c r="F139" s="161">
        <v>1457977</v>
      </c>
      <c r="G139" s="161">
        <v>1457977</v>
      </c>
      <c r="H139" s="161"/>
      <c r="I139" s="162"/>
      <c r="J139" s="140" t="s">
        <v>117</v>
      </c>
      <c r="K139" s="163"/>
      <c r="L139" s="160" t="s">
        <v>211</v>
      </c>
    </row>
    <row r="140" spans="1:12" s="164" customFormat="1" ht="15.75" thickBot="1">
      <c r="A140" s="134"/>
      <c r="B140" s="142"/>
      <c r="C140" s="142"/>
      <c r="D140" s="142" t="s">
        <v>109</v>
      </c>
      <c r="E140" s="143">
        <v>29676033</v>
      </c>
      <c r="F140" s="143">
        <v>1457977</v>
      </c>
      <c r="G140" s="143">
        <v>1457977</v>
      </c>
      <c r="H140" s="143"/>
      <c r="I140" s="144"/>
      <c r="J140" s="165"/>
      <c r="K140" s="145"/>
      <c r="L140" s="146"/>
    </row>
    <row r="141" spans="1:12" ht="17.25" customHeight="1">
      <c r="A141" s="134"/>
      <c r="B141" s="142"/>
      <c r="C141" s="142"/>
      <c r="D141" s="142" t="s">
        <v>110</v>
      </c>
      <c r="E141" s="143"/>
      <c r="F141" s="143"/>
      <c r="G141" s="143"/>
      <c r="H141" s="143"/>
      <c r="I141" s="144"/>
      <c r="J141" s="145"/>
      <c r="K141" s="145"/>
      <c r="L141" s="146"/>
    </row>
    <row r="142" spans="1:12" ht="63">
      <c r="A142" s="158" t="s">
        <v>212</v>
      </c>
      <c r="B142" s="159">
        <v>852</v>
      </c>
      <c r="C142" s="159">
        <v>85218</v>
      </c>
      <c r="D142" s="160" t="s">
        <v>213</v>
      </c>
      <c r="E142" s="161">
        <f>SUM(E143:E144)</f>
        <v>598297</v>
      </c>
      <c r="F142" s="161">
        <f>SUM(F143)</f>
        <v>32966</v>
      </c>
      <c r="G142" s="161">
        <f>SUM(G143:G144)</f>
        <v>32966</v>
      </c>
      <c r="H142" s="161"/>
      <c r="I142" s="162"/>
      <c r="J142" s="140" t="s">
        <v>117</v>
      </c>
      <c r="K142" s="163"/>
      <c r="L142" s="160" t="s">
        <v>211</v>
      </c>
    </row>
    <row r="143" spans="1:12" ht="15">
      <c r="A143" s="134"/>
      <c r="B143" s="142"/>
      <c r="C143" s="142"/>
      <c r="D143" s="142" t="s">
        <v>109</v>
      </c>
      <c r="E143" s="143">
        <v>598297</v>
      </c>
      <c r="F143" s="143">
        <v>32966</v>
      </c>
      <c r="G143" s="143">
        <v>32966</v>
      </c>
      <c r="H143" s="143"/>
      <c r="I143" s="144"/>
      <c r="J143" s="165"/>
      <c r="K143" s="145"/>
      <c r="L143" s="146"/>
    </row>
    <row r="144" spans="1:12" ht="15.75" thickBot="1">
      <c r="A144" s="147"/>
      <c r="B144" s="148"/>
      <c r="C144" s="148"/>
      <c r="D144" s="148" t="s">
        <v>110</v>
      </c>
      <c r="E144" s="149"/>
      <c r="F144" s="149"/>
      <c r="G144" s="149"/>
      <c r="H144" s="149"/>
      <c r="I144" s="151"/>
      <c r="J144" s="152"/>
      <c r="K144" s="152"/>
      <c r="L144" s="153"/>
    </row>
    <row r="145" spans="1:12" ht="16.5" thickBot="1">
      <c r="A145" s="154" t="s">
        <v>214</v>
      </c>
      <c r="B145" s="155"/>
      <c r="C145" s="155"/>
      <c r="D145" s="155"/>
      <c r="E145" s="156">
        <f aca="true" t="shared" si="0" ref="E145:K145">SUM(E131+E134+E137+E140+E143)</f>
        <v>54622489</v>
      </c>
      <c r="F145" s="156">
        <f t="shared" si="0"/>
        <v>3002907</v>
      </c>
      <c r="G145" s="156">
        <f t="shared" si="0"/>
        <v>3002907</v>
      </c>
      <c r="H145" s="156">
        <f t="shared" si="0"/>
        <v>0</v>
      </c>
      <c r="I145" s="156">
        <f t="shared" si="0"/>
        <v>0</v>
      </c>
      <c r="J145" s="156">
        <f t="shared" si="0"/>
        <v>0</v>
      </c>
      <c r="K145" s="156">
        <f t="shared" si="0"/>
        <v>0</v>
      </c>
      <c r="L145" s="157"/>
    </row>
    <row r="146" spans="1:12" ht="63">
      <c r="A146" s="135" t="s">
        <v>215</v>
      </c>
      <c r="B146" s="136">
        <v>853</v>
      </c>
      <c r="C146" s="136">
        <v>85333</v>
      </c>
      <c r="D146" s="137" t="s">
        <v>139</v>
      </c>
      <c r="E146" s="138">
        <f>SUM(E147:E148)</f>
        <v>1413813</v>
      </c>
      <c r="F146" s="138">
        <f>SUM(F147:F148)</f>
        <v>82633</v>
      </c>
      <c r="G146" s="138">
        <f>SUM(G147:G148)</f>
        <v>82633</v>
      </c>
      <c r="H146" s="138"/>
      <c r="I146" s="139"/>
      <c r="J146" s="140" t="s">
        <v>117</v>
      </c>
      <c r="K146" s="141"/>
      <c r="L146" s="137" t="s">
        <v>216</v>
      </c>
    </row>
    <row r="147" spans="1:12" ht="15">
      <c r="A147" s="134"/>
      <c r="B147" s="142"/>
      <c r="C147" s="142"/>
      <c r="D147" s="142" t="s">
        <v>109</v>
      </c>
      <c r="E147" s="143">
        <v>1413813</v>
      </c>
      <c r="F147" s="143">
        <v>82633</v>
      </c>
      <c r="G147" s="143">
        <v>82633</v>
      </c>
      <c r="H147" s="143"/>
      <c r="I147" s="144"/>
      <c r="J147" s="165"/>
      <c r="K147" s="182"/>
      <c r="L147" s="146"/>
    </row>
    <row r="148" spans="1:12" ht="15">
      <c r="A148" s="134"/>
      <c r="B148" s="142"/>
      <c r="C148" s="142"/>
      <c r="D148" s="142" t="s">
        <v>110</v>
      </c>
      <c r="E148" s="178"/>
      <c r="F148" s="178"/>
      <c r="G148" s="143"/>
      <c r="H148" s="143"/>
      <c r="I148" s="144"/>
      <c r="J148" s="145"/>
      <c r="K148" s="178"/>
      <c r="L148" s="146"/>
    </row>
    <row r="149" spans="1:12" ht="63">
      <c r="A149" s="158" t="s">
        <v>217</v>
      </c>
      <c r="B149" s="159">
        <v>853</v>
      </c>
      <c r="C149" s="159">
        <v>85395</v>
      </c>
      <c r="D149" s="160" t="s">
        <v>218</v>
      </c>
      <c r="E149" s="161">
        <f>SUM(E150:E151)</f>
        <v>1520004</v>
      </c>
      <c r="F149" s="161">
        <f>SUM(F150:F151)</f>
        <v>431845</v>
      </c>
      <c r="G149" s="161"/>
      <c r="H149" s="161"/>
      <c r="I149" s="162"/>
      <c r="J149" s="140" t="s">
        <v>117</v>
      </c>
      <c r="K149" s="163">
        <f>SUM(K150)</f>
        <v>431845</v>
      </c>
      <c r="L149" s="160" t="s">
        <v>216</v>
      </c>
    </row>
    <row r="150" spans="1:12" ht="15">
      <c r="A150" s="134"/>
      <c r="B150" s="142"/>
      <c r="C150" s="142"/>
      <c r="D150" s="142" t="s">
        <v>109</v>
      </c>
      <c r="E150" s="143">
        <v>1520004</v>
      </c>
      <c r="F150" s="143">
        <v>431845</v>
      </c>
      <c r="G150" s="144"/>
      <c r="H150" s="143"/>
      <c r="I150" s="144"/>
      <c r="J150" s="165"/>
      <c r="K150" s="145">
        <v>431845</v>
      </c>
      <c r="L150" s="146"/>
    </row>
    <row r="151" spans="1:12" ht="15">
      <c r="A151" s="147"/>
      <c r="B151" s="148"/>
      <c r="C151" s="148"/>
      <c r="D151" s="148" t="s">
        <v>110</v>
      </c>
      <c r="E151" s="180"/>
      <c r="F151" s="180"/>
      <c r="G151" s="149"/>
      <c r="H151" s="149"/>
      <c r="I151" s="151"/>
      <c r="J151" s="152"/>
      <c r="K151" s="180"/>
      <c r="L151" s="153"/>
    </row>
    <row r="152" spans="1:12" s="183" customFormat="1" ht="63">
      <c r="A152" s="158" t="s">
        <v>219</v>
      </c>
      <c r="B152" s="159">
        <v>853</v>
      </c>
      <c r="C152" s="159">
        <v>85395</v>
      </c>
      <c r="D152" s="160" t="s">
        <v>220</v>
      </c>
      <c r="E152" s="162">
        <f>SUM(E153:E154)</f>
        <v>3471515</v>
      </c>
      <c r="F152" s="162">
        <f>SUM(F153)</f>
        <v>782239</v>
      </c>
      <c r="G152" s="161">
        <f>SUM(G153)</f>
        <v>26948</v>
      </c>
      <c r="H152" s="161"/>
      <c r="I152" s="162"/>
      <c r="J152" s="140" t="s">
        <v>221</v>
      </c>
      <c r="K152" s="162">
        <f>SUM(K153)</f>
        <v>717315</v>
      </c>
      <c r="L152" s="160" t="s">
        <v>211</v>
      </c>
    </row>
    <row r="153" spans="1:12" s="184" customFormat="1" ht="15">
      <c r="A153" s="134"/>
      <c r="B153" s="142"/>
      <c r="C153" s="142"/>
      <c r="D153" s="142" t="s">
        <v>109</v>
      </c>
      <c r="E153" s="166">
        <v>3471515</v>
      </c>
      <c r="F153" s="166">
        <v>782239</v>
      </c>
      <c r="G153" s="143">
        <v>26948</v>
      </c>
      <c r="H153" s="143"/>
      <c r="I153" s="144"/>
      <c r="J153" s="145">
        <v>37976</v>
      </c>
      <c r="K153" s="166">
        <v>717315</v>
      </c>
      <c r="L153" s="146"/>
    </row>
    <row r="154" spans="1:12" s="184" customFormat="1" ht="15">
      <c r="A154" s="134"/>
      <c r="B154" s="142"/>
      <c r="C154" s="142"/>
      <c r="D154" s="142" t="s">
        <v>118</v>
      </c>
      <c r="E154" s="166"/>
      <c r="F154" s="166"/>
      <c r="G154" s="143"/>
      <c r="H154" s="143"/>
      <c r="I154" s="144"/>
      <c r="J154" s="145"/>
      <c r="K154" s="178"/>
      <c r="L154" s="146"/>
    </row>
    <row r="155" spans="1:12" s="183" customFormat="1" ht="63">
      <c r="A155" s="158" t="s">
        <v>222</v>
      </c>
      <c r="B155" s="159">
        <v>853</v>
      </c>
      <c r="C155" s="159">
        <v>85395</v>
      </c>
      <c r="D155" s="160" t="s">
        <v>223</v>
      </c>
      <c r="E155" s="162">
        <f>SUM(E156:E157)</f>
        <v>422368</v>
      </c>
      <c r="F155" s="162">
        <f>SUM(F156:F157)</f>
        <v>109283</v>
      </c>
      <c r="G155" s="161"/>
      <c r="H155" s="161"/>
      <c r="I155" s="162"/>
      <c r="J155" s="140" t="s">
        <v>117</v>
      </c>
      <c r="K155" s="162">
        <f>SUM(K156)</f>
        <v>109283</v>
      </c>
      <c r="L155" s="160" t="s">
        <v>216</v>
      </c>
    </row>
    <row r="156" spans="1:12" s="184" customFormat="1" ht="15">
      <c r="A156" s="134"/>
      <c r="B156" s="142"/>
      <c r="C156" s="142"/>
      <c r="D156" s="142" t="s">
        <v>109</v>
      </c>
      <c r="E156" s="166">
        <v>422368</v>
      </c>
      <c r="F156" s="166">
        <v>109283</v>
      </c>
      <c r="G156" s="143"/>
      <c r="H156" s="143"/>
      <c r="I156" s="144"/>
      <c r="J156" s="145"/>
      <c r="K156" s="166">
        <v>109283</v>
      </c>
      <c r="L156" s="146"/>
    </row>
    <row r="157" spans="1:12" s="184" customFormat="1" ht="15">
      <c r="A157" s="134"/>
      <c r="B157" s="142"/>
      <c r="C157" s="142"/>
      <c r="D157" s="142" t="s">
        <v>118</v>
      </c>
      <c r="E157" s="166"/>
      <c r="F157" s="166"/>
      <c r="G157" s="143"/>
      <c r="H157" s="143"/>
      <c r="I157" s="144"/>
      <c r="J157" s="145"/>
      <c r="K157" s="178"/>
      <c r="L157" s="146"/>
    </row>
    <row r="158" spans="1:12" s="183" customFormat="1" ht="63">
      <c r="A158" s="158" t="s">
        <v>224</v>
      </c>
      <c r="B158" s="159">
        <v>853</v>
      </c>
      <c r="C158" s="159">
        <v>85395</v>
      </c>
      <c r="D158" s="160" t="s">
        <v>225</v>
      </c>
      <c r="E158" s="162">
        <f>SUM(E159:E160)</f>
        <v>1175865</v>
      </c>
      <c r="F158" s="162">
        <f>SUM(F159:F160)</f>
        <v>64860</v>
      </c>
      <c r="G158" s="161"/>
      <c r="H158" s="161"/>
      <c r="I158" s="162"/>
      <c r="J158" s="140" t="s">
        <v>226</v>
      </c>
      <c r="K158" s="162">
        <f>SUM(K159)</f>
        <v>55130</v>
      </c>
      <c r="L158" s="160" t="s">
        <v>216</v>
      </c>
    </row>
    <row r="159" spans="1:12" s="184" customFormat="1" ht="15">
      <c r="A159" s="134"/>
      <c r="B159" s="142"/>
      <c r="C159" s="142"/>
      <c r="D159" s="142" t="s">
        <v>109</v>
      </c>
      <c r="E159" s="166">
        <v>1175865</v>
      </c>
      <c r="F159" s="166">
        <v>64860</v>
      </c>
      <c r="G159" s="143"/>
      <c r="H159" s="143"/>
      <c r="I159" s="144"/>
      <c r="J159" s="145">
        <v>9730</v>
      </c>
      <c r="K159" s="166">
        <v>55130</v>
      </c>
      <c r="L159" s="146"/>
    </row>
    <row r="160" spans="1:12" s="184" customFormat="1" ht="15">
      <c r="A160" s="134"/>
      <c r="B160" s="142"/>
      <c r="C160" s="142"/>
      <c r="D160" s="142" t="s">
        <v>118</v>
      </c>
      <c r="E160" s="166"/>
      <c r="F160" s="166"/>
      <c r="G160" s="143"/>
      <c r="H160" s="143"/>
      <c r="I160" s="144"/>
      <c r="J160" s="145"/>
      <c r="K160" s="178"/>
      <c r="L160" s="146"/>
    </row>
    <row r="161" spans="1:12" ht="16.5" thickBot="1">
      <c r="A161" s="185" t="s">
        <v>227</v>
      </c>
      <c r="B161" s="186"/>
      <c r="C161" s="186"/>
      <c r="D161" s="187"/>
      <c r="E161" s="188">
        <f>SUM(E146+E149+E152+E155+E158)</f>
        <v>8003565</v>
      </c>
      <c r="F161" s="188">
        <f>SUM(F146+F149+F152+F155+F158)</f>
        <v>1470860</v>
      </c>
      <c r="G161" s="188">
        <f>SUM(G146+G149+G152+G155+G158)</f>
        <v>109581</v>
      </c>
      <c r="H161" s="188">
        <f>SUM(H146+H149+H152+H155+H158)</f>
        <v>0</v>
      </c>
      <c r="I161" s="188">
        <f>SUM(I146+I149+I152+I155+I158)</f>
        <v>0</v>
      </c>
      <c r="J161" s="188">
        <f>SUM(J147+J150+J153+J156+J159)</f>
        <v>47706</v>
      </c>
      <c r="K161" s="188">
        <f>SUM(K146+K149+K152+K155+K158)</f>
        <v>1313573</v>
      </c>
      <c r="L161" s="189"/>
    </row>
    <row r="162" spans="1:12" ht="16.5" thickBot="1">
      <c r="A162" s="190" t="s">
        <v>228</v>
      </c>
      <c r="B162" s="191"/>
      <c r="C162" s="191"/>
      <c r="D162" s="192"/>
      <c r="E162" s="171">
        <f aca="true" t="shared" si="1" ref="E162:K162">SUM(E14+E42+E46+E50+E64+E68+E129+E54+E145+E161)</f>
        <v>151586488.97</v>
      </c>
      <c r="F162" s="171">
        <f t="shared" si="1"/>
        <v>16431225</v>
      </c>
      <c r="G162" s="171">
        <f t="shared" si="1"/>
        <v>6870345</v>
      </c>
      <c r="H162" s="171">
        <f t="shared" si="1"/>
        <v>2691595</v>
      </c>
      <c r="I162" s="171">
        <f t="shared" si="1"/>
        <v>0</v>
      </c>
      <c r="J162" s="171">
        <f t="shared" si="1"/>
        <v>4703724</v>
      </c>
      <c r="K162" s="171">
        <f t="shared" si="1"/>
        <v>2165561</v>
      </c>
      <c r="L162" s="193"/>
    </row>
    <row r="163" spans="1:12" ht="16.5" thickBot="1">
      <c r="A163" s="190" t="s">
        <v>100</v>
      </c>
      <c r="B163" s="191"/>
      <c r="C163" s="191"/>
      <c r="D163" s="191"/>
      <c r="E163" s="194"/>
      <c r="F163" s="194"/>
      <c r="G163" s="194"/>
      <c r="H163" s="194"/>
      <c r="I163" s="194"/>
      <c r="J163" s="194"/>
      <c r="K163" s="195"/>
      <c r="L163" s="196"/>
    </row>
    <row r="164" spans="1:12" ht="15.75">
      <c r="A164" s="197" t="s">
        <v>229</v>
      </c>
      <c r="B164" s="198"/>
      <c r="C164" s="198"/>
      <c r="D164" s="198"/>
      <c r="E164" s="199">
        <f>SUM(E12+E16+E19+E22+E25+E34+E37+E40+E44+E48+E52+E56+E59+E62+E66+E70+E73+E76+E79+E82+E85+E88+E91+E94+E97+E100+E103+E106+E109+E112+E115+E118+E121+E124+E127+E131+E134+E137+E140+E143+E147+E150+E153+E156+E159)</f>
        <v>122271494.97</v>
      </c>
      <c r="F164" s="199">
        <f>SUM(F12+F16+F19+F22+F25+F34+F37+F40+F44+F48+F52+F56+F59+F62+F66+F70+F73+F76+F79+F82+F85+F88+F91+F94+F97+F100+F103+F106+F109+F112+F115+F118+F121+F124+F127+F131+F134+F137+F140+F143+F147+F150+F153+F156+F159)</f>
        <v>9089726</v>
      </c>
      <c r="G164" s="199">
        <f>SUM(G12+G16+G19+G22+G25+G34+G37+G40+G44+G48+G52+G56+G59+G62+G66+G70+G73+G76+G79+G82+G85+G88+G91+G97+G100+G106+G109+G112+G115+G118+G121+G124+G127+G131+G134+G137+G140+G143+G147+G150+G153+G156+G159)</f>
        <v>6818174</v>
      </c>
      <c r="H164" s="199">
        <f>SUM(H12+H16+H19+H22+H25+H34+H37+H40+H44+H48+H52+H56+H59+H62+H66+H70+H73+H76+H79+H82+H85+H88+H91+H97+H100+H106+H109+H112+H115+H118+H121+H124+H127+H131+H134+H137+H140+H143+H147+H150+H153+H156+H159)</f>
        <v>0</v>
      </c>
      <c r="I164" s="199">
        <f>SUM(I12+I16+I19+I22+I25+I34+I37+I40+I44+I48+I52+I56+I59+I62+I66+I70+I73+I76+I79+I82+I85+I88+I91+I97+I100+I106+I109+I112+I115+I118+I121+I124+I127+I131+I134+I137+I140+I143+I147+I150+I153+I156+I159)</f>
        <v>0</v>
      </c>
      <c r="J164" s="199">
        <f>SUM(J12+J16+J19+J22+J25+J34+J37+J40+J44+J48+J52+J56+J59+J62+J66+J70+J73+J76+J79+J82+J85+J88+J91+J97+J100+J106+J109+J112+J115+J118+J121+J124+J127+J131+J134+J137+J140+J143+J147+J150+J153+J156+J159)</f>
        <v>125116</v>
      </c>
      <c r="K164" s="199">
        <f>SUM(K12+K16+K19+K22+K25+K34+K37+K40+K44+K48+K52+K56+K59+K62+K66+K70+K73+K76+K79+K82+K85+K88+K91+K94+K97+K100+K103+K106+K109+K112+K115+K118+K121+K124+K127+K131+K134+K137+K140+K143+K147+K150+K153+K156+K159)</f>
        <v>2146436</v>
      </c>
      <c r="L164" s="200"/>
    </row>
    <row r="165" spans="1:12" ht="16.5" thickBot="1">
      <c r="A165" s="201" t="s">
        <v>230</v>
      </c>
      <c r="B165" s="202"/>
      <c r="C165" s="202"/>
      <c r="D165" s="202"/>
      <c r="E165" s="203">
        <f>SUM(E13+E17+E20+E23+E26+E29+E32+E35+E38+E45+E49+E53+E67+E71+E74+E80+E83+E86+E89+E92+E98+E101+E107+E116+E119+E122+E125+E128+E132+E135+E138+E141+E144+E148+E151+E154+E157)</f>
        <v>29314994</v>
      </c>
      <c r="F165" s="203">
        <f>SUM(F13+F17+F20+F23+F26+F29+F32+F35+F38+F45+F49+F53+F67+F71+F74+F80+F83+F86+F89+F92+F98+F101+F107+F116+F119+F122+F125+F128+F132+F135+F138+F141+F144+F148+F151+F154+F157)</f>
        <v>7341499</v>
      </c>
      <c r="G165" s="203">
        <f>SUM(G13+G17+G20+G23+G26+G29+G32+G35+G38+G45+G49+G53+G57+G60+G63+G67+G71+G74+G80+G83+G86+G89+G92+G98+G101+G107+G116+G119+G122+G125+G128+G132+G135+G138+G141+G144+G148+G151+G154+G157)</f>
        <v>52171</v>
      </c>
      <c r="H165" s="203">
        <f>SUM(H13+H17+H20+H23+H26+H29+H32+H35+H38+H45+H49+H53+H67+H71+H74+H80+H83+H86+H89+H92+H98+H101+H107+H116+H119+H122+H125+H128+H132+H135+H138+H141+H144+H148+H151+H154+H157)</f>
        <v>2691595</v>
      </c>
      <c r="I165" s="203">
        <f>SUM(I13+I17+I20+I23+I26+I35+I38+I45+I49+I53+I67+I71+I74+I80+I83+I86+I89+I92+I98+I101+I107+I116+I119+I122+I125+I128+I132+I135+I138+I141+I144+I148+I151+I154+I157)</f>
        <v>0</v>
      </c>
      <c r="J165" s="203">
        <f>SUM(J13+J17+J20+J23+J26+J32+J35+J38+J45+J49+J53+J67+J71+J74+J80+J83+J86+J89+J92+J98+J101+J107+J116+J119+J122+J125+J128+J132+J135+J138+J141+J144+J148+J151+J154+J157)</f>
        <v>4578608</v>
      </c>
      <c r="K165" s="203">
        <f>SUM(K13+K17+K20+K23+K26+K32+K35+K38+K45+K49+K53+K67+K71+K74+K80+K83+K86+K89+K92+K98+K101+K107+K116+K119+K122+K125+K128+K132+K135+K138+K141+K144+K148+K151+K154+K157)</f>
        <v>19125</v>
      </c>
      <c r="L165" s="204"/>
    </row>
    <row r="166" spans="1:12" ht="15">
      <c r="A166" s="205"/>
      <c r="B166" s="205"/>
      <c r="C166" s="205"/>
      <c r="D166" s="205"/>
      <c r="E166" s="205"/>
      <c r="F166" s="206"/>
      <c r="G166" s="205"/>
      <c r="H166" s="207"/>
      <c r="I166" s="205"/>
      <c r="J166" s="205"/>
      <c r="K166" s="205"/>
      <c r="L166" s="208"/>
    </row>
    <row r="167" spans="1:12" ht="15">
      <c r="A167" s="205" t="s">
        <v>231</v>
      </c>
      <c r="B167" s="205"/>
      <c r="C167" s="205"/>
      <c r="D167" s="205"/>
      <c r="E167" s="205"/>
      <c r="F167" s="205"/>
      <c r="G167" s="205"/>
      <c r="H167" s="207"/>
      <c r="I167" s="205"/>
      <c r="J167" s="205"/>
      <c r="K167" s="205"/>
      <c r="L167" s="208"/>
    </row>
    <row r="168" spans="1:12" ht="15">
      <c r="A168" s="205" t="s">
        <v>232</v>
      </c>
      <c r="B168" s="205"/>
      <c r="C168" s="205"/>
      <c r="D168" s="205"/>
      <c r="E168" s="205"/>
      <c r="F168" s="205"/>
      <c r="G168" s="205"/>
      <c r="H168" s="207"/>
      <c r="I168" s="205"/>
      <c r="J168" s="205"/>
      <c r="K168" s="205"/>
      <c r="L168" s="208"/>
    </row>
    <row r="169" spans="1:12" ht="15">
      <c r="A169" s="205" t="s">
        <v>233</v>
      </c>
      <c r="B169" s="205"/>
      <c r="C169" s="205"/>
      <c r="D169" s="205"/>
      <c r="E169" s="205"/>
      <c r="F169" s="205"/>
      <c r="G169" s="205"/>
      <c r="H169" s="207"/>
      <c r="I169" s="205"/>
      <c r="J169" s="205"/>
      <c r="K169" s="205"/>
      <c r="L169" s="208"/>
    </row>
    <row r="170" spans="1:12" ht="15">
      <c r="A170" s="205" t="s">
        <v>234</v>
      </c>
      <c r="B170" s="205"/>
      <c r="C170" s="205"/>
      <c r="D170" s="205"/>
      <c r="E170" s="205"/>
      <c r="F170" s="205"/>
      <c r="G170" s="205"/>
      <c r="H170" s="207"/>
      <c r="I170" s="205"/>
      <c r="J170" s="205"/>
      <c r="K170" s="205"/>
      <c r="L170" s="208"/>
    </row>
    <row r="171" spans="1:12" ht="15">
      <c r="A171" s="205" t="s">
        <v>235</v>
      </c>
      <c r="B171" s="205"/>
      <c r="C171" s="205"/>
      <c r="D171" s="205"/>
      <c r="E171" s="205"/>
      <c r="F171" s="205"/>
      <c r="G171" s="205"/>
      <c r="H171" s="207"/>
      <c r="I171" s="205"/>
      <c r="J171" s="205"/>
      <c r="K171" s="205"/>
      <c r="L171" s="208"/>
    </row>
    <row r="172" spans="1:12" ht="15">
      <c r="A172" s="205"/>
      <c r="B172" s="205"/>
      <c r="C172" s="205"/>
      <c r="D172" s="205"/>
      <c r="E172" s="205"/>
      <c r="F172" s="205"/>
      <c r="G172" s="205"/>
      <c r="H172" s="207"/>
      <c r="I172" s="205"/>
      <c r="J172" s="205"/>
      <c r="K172" s="205"/>
      <c r="L172" s="208"/>
    </row>
    <row r="173" spans="1:12" ht="15">
      <c r="A173" s="208"/>
      <c r="B173" s="208"/>
      <c r="C173" s="208"/>
      <c r="D173" s="208"/>
      <c r="E173" s="208"/>
      <c r="F173" s="208"/>
      <c r="G173" s="208"/>
      <c r="H173" s="207"/>
      <c r="I173" s="205"/>
      <c r="J173" s="205"/>
      <c r="K173" s="205"/>
      <c r="L173" s="208"/>
    </row>
    <row r="174" spans="1:12" ht="132" customHeight="1">
      <c r="A174" s="209"/>
      <c r="B174" s="209"/>
      <c r="C174" s="209"/>
      <c r="D174" s="209"/>
      <c r="E174" s="209"/>
      <c r="F174" s="209"/>
      <c r="G174" s="208"/>
      <c r="H174" s="207"/>
      <c r="I174" s="205"/>
      <c r="J174" s="205"/>
      <c r="K174" s="205"/>
      <c r="L174" s="208"/>
    </row>
    <row r="175" spans="1:12" ht="15">
      <c r="A175" s="208"/>
      <c r="B175" s="208"/>
      <c r="C175" s="208"/>
      <c r="D175" s="208"/>
      <c r="E175" s="208"/>
      <c r="F175" s="208"/>
      <c r="G175" s="208"/>
      <c r="H175" s="207"/>
      <c r="I175" s="205"/>
      <c r="J175" s="205"/>
      <c r="K175" s="205"/>
      <c r="L175" s="208"/>
    </row>
    <row r="176" spans="1:12" ht="15">
      <c r="A176" s="208"/>
      <c r="B176" s="208"/>
      <c r="C176" s="208"/>
      <c r="D176" s="208"/>
      <c r="E176" s="208"/>
      <c r="F176" s="208"/>
      <c r="G176" s="208"/>
      <c r="H176" s="207"/>
      <c r="I176" s="205"/>
      <c r="J176" s="205"/>
      <c r="K176" s="205"/>
      <c r="L176" s="208"/>
    </row>
    <row r="177" spans="1:12" ht="15">
      <c r="A177" s="208"/>
      <c r="B177" s="208"/>
      <c r="C177" s="208"/>
      <c r="D177" s="208"/>
      <c r="E177" s="208"/>
      <c r="F177" s="208"/>
      <c r="G177" s="208"/>
      <c r="H177" s="207"/>
      <c r="I177" s="205"/>
      <c r="J177" s="205"/>
      <c r="K177" s="205"/>
      <c r="L177" s="208"/>
    </row>
    <row r="178" spans="1:12" ht="15">
      <c r="A178" s="208"/>
      <c r="B178" s="208"/>
      <c r="C178" s="208"/>
      <c r="D178" s="208"/>
      <c r="E178" s="208"/>
      <c r="F178" s="208"/>
      <c r="G178" s="208"/>
      <c r="H178" s="207"/>
      <c r="I178" s="205"/>
      <c r="J178" s="205"/>
      <c r="K178" s="205"/>
      <c r="L178" s="208"/>
    </row>
    <row r="179" spans="1:12" ht="15">
      <c r="A179" s="208"/>
      <c r="B179" s="208"/>
      <c r="C179" s="208"/>
      <c r="D179" s="208"/>
      <c r="E179" s="208"/>
      <c r="F179" s="208"/>
      <c r="G179" s="208"/>
      <c r="H179" s="207"/>
      <c r="I179" s="205"/>
      <c r="J179" s="205"/>
      <c r="K179" s="205"/>
      <c r="L179" s="208"/>
    </row>
    <row r="180" s="210" customFormat="1" ht="12.75">
      <c r="H180" s="211"/>
    </row>
  </sheetData>
  <sheetProtection/>
  <mergeCells count="31">
    <mergeCell ref="A164:D164"/>
    <mergeCell ref="A165:D165"/>
    <mergeCell ref="A174:F174"/>
    <mergeCell ref="A68:D68"/>
    <mergeCell ref="A129:D129"/>
    <mergeCell ref="A145:D145"/>
    <mergeCell ref="A161:D161"/>
    <mergeCell ref="A162:D162"/>
    <mergeCell ref="A163:D163"/>
    <mergeCell ref="A14:D14"/>
    <mergeCell ref="A42:D42"/>
    <mergeCell ref="A46:D46"/>
    <mergeCell ref="A50:D50"/>
    <mergeCell ref="A54:D54"/>
    <mergeCell ref="A64:D64"/>
    <mergeCell ref="G5:K5"/>
    <mergeCell ref="G6:G9"/>
    <mergeCell ref="H6:H9"/>
    <mergeCell ref="J6:J9"/>
    <mergeCell ref="K6:K9"/>
    <mergeCell ref="I7:I9"/>
    <mergeCell ref="H1:L1"/>
    <mergeCell ref="A2:L2"/>
    <mergeCell ref="A4:A9"/>
    <mergeCell ref="B4:B9"/>
    <mergeCell ref="C4:C9"/>
    <mergeCell ref="D4:D9"/>
    <mergeCell ref="E4:E9"/>
    <mergeCell ref="F4:K4"/>
    <mergeCell ref="L4:L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7.28125" style="0" customWidth="1"/>
    <col min="4" max="4" width="6.8515625" style="0" customWidth="1"/>
    <col min="5" max="5" width="28.140625" style="0" customWidth="1"/>
    <col min="6" max="6" width="13.421875" style="0" customWidth="1"/>
    <col min="7" max="7" width="13.57421875" style="0" customWidth="1"/>
    <col min="8" max="8" width="12.7109375" style="0" customWidth="1"/>
    <col min="9" max="9" width="17.00390625" style="0" customWidth="1"/>
    <col min="10" max="10" width="13.57421875" style="0" customWidth="1"/>
    <col min="11" max="11" width="11.28125" style="0" customWidth="1"/>
    <col min="12" max="12" width="18.57421875" style="0" customWidth="1"/>
  </cols>
  <sheetData>
    <row r="1" spans="1:12" ht="36.75" customHeight="1">
      <c r="A1" s="213" t="s">
        <v>236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4.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ht="18">
      <c r="A3" s="122" t="s">
        <v>237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9"/>
    </row>
    <row r="4" spans="1:13" ht="9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5" t="s">
        <v>89</v>
      </c>
      <c r="M4" s="19"/>
    </row>
    <row r="5" spans="1:13" ht="12.75">
      <c r="A5" s="217" t="s">
        <v>90</v>
      </c>
      <c r="B5" s="217" t="s">
        <v>2</v>
      </c>
      <c r="C5" s="217" t="s">
        <v>91</v>
      </c>
      <c r="D5" s="218" t="s">
        <v>238</v>
      </c>
      <c r="E5" s="219" t="s">
        <v>239</v>
      </c>
      <c r="F5" s="219" t="s">
        <v>94</v>
      </c>
      <c r="G5" s="219"/>
      <c r="H5" s="219"/>
      <c r="I5" s="219"/>
      <c r="J5" s="219"/>
      <c r="K5" s="219"/>
      <c r="L5" s="219" t="s">
        <v>95</v>
      </c>
      <c r="M5" s="129"/>
    </row>
    <row r="6" spans="1:13" ht="12.75">
      <c r="A6" s="217"/>
      <c r="B6" s="217"/>
      <c r="C6" s="217"/>
      <c r="D6" s="220"/>
      <c r="E6" s="219"/>
      <c r="F6" s="219" t="s">
        <v>240</v>
      </c>
      <c r="G6" s="219" t="s">
        <v>97</v>
      </c>
      <c r="H6" s="219"/>
      <c r="I6" s="219"/>
      <c r="J6" s="219"/>
      <c r="K6" s="219"/>
      <c r="L6" s="219"/>
      <c r="M6" s="129"/>
    </row>
    <row r="7" spans="1:13" ht="12.75">
      <c r="A7" s="217"/>
      <c r="B7" s="217"/>
      <c r="C7" s="217"/>
      <c r="D7" s="220"/>
      <c r="E7" s="219"/>
      <c r="F7" s="219"/>
      <c r="G7" s="221" t="s">
        <v>98</v>
      </c>
      <c r="H7" s="222" t="s">
        <v>241</v>
      </c>
      <c r="I7" s="223" t="s">
        <v>100</v>
      </c>
      <c r="J7" s="221" t="s">
        <v>242</v>
      </c>
      <c r="K7" s="224" t="s">
        <v>102</v>
      </c>
      <c r="L7" s="219"/>
      <c r="M7" s="129"/>
    </row>
    <row r="8" spans="1:13" ht="12.75">
      <c r="A8" s="217"/>
      <c r="B8" s="217"/>
      <c r="C8" s="217"/>
      <c r="D8" s="220"/>
      <c r="E8" s="219"/>
      <c r="F8" s="219"/>
      <c r="G8" s="225"/>
      <c r="H8" s="225"/>
      <c r="I8" s="226" t="s">
        <v>243</v>
      </c>
      <c r="J8" s="225"/>
      <c r="K8" s="227"/>
      <c r="L8" s="219"/>
      <c r="M8" s="129"/>
    </row>
    <row r="9" spans="1:13" ht="12.75">
      <c r="A9" s="217"/>
      <c r="B9" s="217"/>
      <c r="C9" s="217"/>
      <c r="D9" s="220"/>
      <c r="E9" s="219"/>
      <c r="F9" s="219"/>
      <c r="G9" s="225"/>
      <c r="H9" s="225"/>
      <c r="I9" s="226"/>
      <c r="J9" s="225"/>
      <c r="K9" s="227"/>
      <c r="L9" s="219"/>
      <c r="M9" s="129"/>
    </row>
    <row r="10" spans="1:13" ht="15.75" customHeight="1">
      <c r="A10" s="217"/>
      <c r="B10" s="217"/>
      <c r="C10" s="217"/>
      <c r="D10" s="228"/>
      <c r="E10" s="219"/>
      <c r="F10" s="219"/>
      <c r="G10" s="229"/>
      <c r="H10" s="229"/>
      <c r="I10" s="226"/>
      <c r="J10" s="229"/>
      <c r="K10" s="230"/>
      <c r="L10" s="219"/>
      <c r="M10" s="129"/>
    </row>
    <row r="11" spans="1:13" ht="9.75" customHeight="1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19"/>
    </row>
    <row r="12" spans="1:13" s="237" customFormat="1" ht="51">
      <c r="A12" s="232" t="s">
        <v>4</v>
      </c>
      <c r="B12" s="232">
        <v>600</v>
      </c>
      <c r="C12" s="232">
        <v>60014</v>
      </c>
      <c r="D12" s="232">
        <v>6050</v>
      </c>
      <c r="E12" s="233" t="s">
        <v>244</v>
      </c>
      <c r="F12" s="234">
        <v>386322</v>
      </c>
      <c r="G12" s="234">
        <v>62</v>
      </c>
      <c r="H12" s="235"/>
      <c r="I12" s="232"/>
      <c r="J12" s="236" t="s">
        <v>245</v>
      </c>
      <c r="K12" s="232"/>
      <c r="L12" s="232" t="s">
        <v>246</v>
      </c>
      <c r="M12" s="129"/>
    </row>
    <row r="13" spans="1:13" s="237" customFormat="1" ht="51">
      <c r="A13" s="232" t="s">
        <v>5</v>
      </c>
      <c r="B13" s="232">
        <v>600</v>
      </c>
      <c r="C13" s="232">
        <v>60014</v>
      </c>
      <c r="D13" s="232">
        <v>6050</v>
      </c>
      <c r="E13" s="233" t="s">
        <v>247</v>
      </c>
      <c r="F13" s="234">
        <v>535573</v>
      </c>
      <c r="G13" s="234">
        <v>1787</v>
      </c>
      <c r="H13" s="232"/>
      <c r="I13" s="232"/>
      <c r="J13" s="236" t="s">
        <v>248</v>
      </c>
      <c r="K13" s="232"/>
      <c r="L13" s="232" t="s">
        <v>246</v>
      </c>
      <c r="M13" s="129"/>
    </row>
    <row r="14" spans="1:13" s="237" customFormat="1" ht="51">
      <c r="A14" s="232" t="s">
        <v>6</v>
      </c>
      <c r="B14" s="232">
        <v>600</v>
      </c>
      <c r="C14" s="232">
        <v>60014</v>
      </c>
      <c r="D14" s="232">
        <v>6050</v>
      </c>
      <c r="E14" s="233" t="s">
        <v>249</v>
      </c>
      <c r="F14" s="234">
        <v>109282</v>
      </c>
      <c r="G14" s="234">
        <v>518</v>
      </c>
      <c r="H14" s="234">
        <v>54123</v>
      </c>
      <c r="I14" s="232"/>
      <c r="J14" s="236" t="s">
        <v>250</v>
      </c>
      <c r="K14" s="232"/>
      <c r="L14" s="232" t="s">
        <v>246</v>
      </c>
      <c r="M14" s="129"/>
    </row>
    <row r="15" spans="1:13" s="237" customFormat="1" ht="51">
      <c r="A15" s="232" t="s">
        <v>7</v>
      </c>
      <c r="B15" s="232">
        <v>600</v>
      </c>
      <c r="C15" s="232">
        <v>60014</v>
      </c>
      <c r="D15" s="232">
        <v>6050</v>
      </c>
      <c r="E15" s="233" t="s">
        <v>251</v>
      </c>
      <c r="F15" s="234">
        <v>105988</v>
      </c>
      <c r="G15" s="234">
        <v>318</v>
      </c>
      <c r="H15" s="234">
        <v>55353</v>
      </c>
      <c r="I15" s="232"/>
      <c r="J15" s="236" t="s">
        <v>252</v>
      </c>
      <c r="K15" s="232"/>
      <c r="L15" s="232" t="s">
        <v>246</v>
      </c>
      <c r="M15" s="129"/>
    </row>
    <row r="16" spans="1:13" s="237" customFormat="1" ht="51">
      <c r="A16" s="232" t="s">
        <v>21</v>
      </c>
      <c r="B16" s="232">
        <v>600</v>
      </c>
      <c r="C16" s="232">
        <v>60014</v>
      </c>
      <c r="D16" s="232">
        <v>6050</v>
      </c>
      <c r="E16" s="233" t="s">
        <v>253</v>
      </c>
      <c r="F16" s="234">
        <v>349609</v>
      </c>
      <c r="G16" s="234">
        <v>205</v>
      </c>
      <c r="H16" s="234">
        <v>50000</v>
      </c>
      <c r="I16" s="232"/>
      <c r="J16" s="236" t="s">
        <v>254</v>
      </c>
      <c r="K16" s="232"/>
      <c r="L16" s="232" t="s">
        <v>246</v>
      </c>
      <c r="M16" s="129"/>
    </row>
    <row r="17" spans="1:13" s="237" customFormat="1" ht="63.75">
      <c r="A17" s="232" t="s">
        <v>22</v>
      </c>
      <c r="B17" s="232">
        <v>600</v>
      </c>
      <c r="C17" s="232">
        <v>60014</v>
      </c>
      <c r="D17" s="232">
        <v>6050</v>
      </c>
      <c r="E17" s="233" t="s">
        <v>255</v>
      </c>
      <c r="F17" s="234">
        <v>41047</v>
      </c>
      <c r="G17" s="234"/>
      <c r="H17" s="234">
        <v>20524</v>
      </c>
      <c r="I17" s="232"/>
      <c r="J17" s="236" t="s">
        <v>256</v>
      </c>
      <c r="K17" s="232"/>
      <c r="L17" s="232" t="s">
        <v>246</v>
      </c>
      <c r="M17" s="129"/>
    </row>
    <row r="18" spans="1:13" s="237" customFormat="1" ht="51">
      <c r="A18" s="232" t="s">
        <v>125</v>
      </c>
      <c r="B18" s="232">
        <v>600</v>
      </c>
      <c r="C18" s="232">
        <v>60014</v>
      </c>
      <c r="D18" s="232">
        <v>6060</v>
      </c>
      <c r="E18" s="233" t="s">
        <v>257</v>
      </c>
      <c r="F18" s="234">
        <v>14637</v>
      </c>
      <c r="G18" s="234">
        <v>14637</v>
      </c>
      <c r="H18" s="232"/>
      <c r="I18" s="232"/>
      <c r="J18" s="236" t="s">
        <v>258</v>
      </c>
      <c r="K18" s="232"/>
      <c r="L18" s="232" t="s">
        <v>246</v>
      </c>
      <c r="M18" s="129"/>
    </row>
    <row r="19" spans="1:13" s="237" customFormat="1" ht="51">
      <c r="A19" s="232" t="s">
        <v>128</v>
      </c>
      <c r="B19" s="232">
        <v>710</v>
      </c>
      <c r="C19" s="232">
        <v>71014</v>
      </c>
      <c r="D19" s="232">
        <v>6060</v>
      </c>
      <c r="E19" s="233" t="s">
        <v>259</v>
      </c>
      <c r="F19" s="234">
        <v>50000</v>
      </c>
      <c r="G19" s="234">
        <v>50000</v>
      </c>
      <c r="H19" s="232"/>
      <c r="I19" s="232"/>
      <c r="J19" s="236" t="s">
        <v>260</v>
      </c>
      <c r="K19" s="232"/>
      <c r="L19" s="232" t="s">
        <v>108</v>
      </c>
      <c r="M19" s="129"/>
    </row>
    <row r="20" spans="1:13" s="244" customFormat="1" ht="51">
      <c r="A20" s="238" t="s">
        <v>130</v>
      </c>
      <c r="B20" s="239" t="s">
        <v>261</v>
      </c>
      <c r="C20" s="239" t="s">
        <v>262</v>
      </c>
      <c r="D20" s="239" t="s">
        <v>263</v>
      </c>
      <c r="E20" s="240" t="s">
        <v>264</v>
      </c>
      <c r="F20" s="241" t="s">
        <v>265</v>
      </c>
      <c r="G20" s="241" t="s">
        <v>265</v>
      </c>
      <c r="H20" s="238"/>
      <c r="I20" s="238"/>
      <c r="J20" s="242" t="s">
        <v>260</v>
      </c>
      <c r="K20" s="238"/>
      <c r="L20" s="238" t="s">
        <v>108</v>
      </c>
      <c r="M20" s="243"/>
    </row>
    <row r="21" spans="1:13" s="248" customFormat="1" ht="69.75" customHeight="1">
      <c r="A21" s="232" t="s">
        <v>132</v>
      </c>
      <c r="B21" s="245">
        <v>750</v>
      </c>
      <c r="C21" s="245">
        <v>75020</v>
      </c>
      <c r="D21" s="245">
        <v>6050</v>
      </c>
      <c r="E21" s="233" t="s">
        <v>266</v>
      </c>
      <c r="F21" s="246">
        <v>28905</v>
      </c>
      <c r="G21" s="246">
        <v>28905</v>
      </c>
      <c r="H21" s="232"/>
      <c r="I21" s="232"/>
      <c r="J21" s="236" t="s">
        <v>260</v>
      </c>
      <c r="K21" s="232"/>
      <c r="L21" s="238" t="s">
        <v>108</v>
      </c>
      <c r="M21" s="247"/>
    </row>
    <row r="22" spans="1:13" s="248" customFormat="1" ht="68.25" customHeight="1">
      <c r="A22" s="232" t="s">
        <v>135</v>
      </c>
      <c r="B22" s="245">
        <v>750</v>
      </c>
      <c r="C22" s="245">
        <v>75020</v>
      </c>
      <c r="D22" s="245">
        <v>6050</v>
      </c>
      <c r="E22" s="233" t="s">
        <v>267</v>
      </c>
      <c r="F22" s="246">
        <v>28015</v>
      </c>
      <c r="G22" s="246">
        <v>28015</v>
      </c>
      <c r="H22" s="232"/>
      <c r="I22" s="232"/>
      <c r="J22" s="236" t="s">
        <v>260</v>
      </c>
      <c r="K22" s="232"/>
      <c r="L22" s="232" t="s">
        <v>108</v>
      </c>
      <c r="M22" s="247"/>
    </row>
    <row r="23" spans="1:13" s="237" customFormat="1" ht="51">
      <c r="A23" s="249" t="s">
        <v>138</v>
      </c>
      <c r="B23" s="249">
        <v>852</v>
      </c>
      <c r="C23" s="249">
        <v>85202</v>
      </c>
      <c r="D23" s="249">
        <v>6050</v>
      </c>
      <c r="E23" s="250" t="s">
        <v>268</v>
      </c>
      <c r="F23" s="251">
        <v>17304</v>
      </c>
      <c r="G23" s="251">
        <v>17304</v>
      </c>
      <c r="H23" s="252"/>
      <c r="I23" s="253"/>
      <c r="J23" s="236" t="s">
        <v>260</v>
      </c>
      <c r="K23" s="236"/>
      <c r="L23" s="250" t="s">
        <v>269</v>
      </c>
      <c r="M23" s="129"/>
    </row>
    <row r="24" spans="1:13" ht="51">
      <c r="A24" s="254" t="s">
        <v>142</v>
      </c>
      <c r="B24" s="254">
        <v>852</v>
      </c>
      <c r="C24" s="254">
        <v>85202</v>
      </c>
      <c r="D24" s="254">
        <v>6060</v>
      </c>
      <c r="E24" s="255" t="s">
        <v>270</v>
      </c>
      <c r="F24" s="256">
        <v>5978</v>
      </c>
      <c r="G24" s="256">
        <v>5978</v>
      </c>
      <c r="H24" s="257"/>
      <c r="I24" s="258"/>
      <c r="J24" s="259" t="s">
        <v>260</v>
      </c>
      <c r="K24" s="259"/>
      <c r="L24" s="255" t="s">
        <v>269</v>
      </c>
      <c r="M24" s="19"/>
    </row>
    <row r="25" spans="1:13" ht="51">
      <c r="A25" s="260" t="s">
        <v>145</v>
      </c>
      <c r="B25" s="260">
        <v>852</v>
      </c>
      <c r="C25" s="260">
        <v>85201</v>
      </c>
      <c r="D25" s="260">
        <v>6060</v>
      </c>
      <c r="E25" s="259" t="s">
        <v>271</v>
      </c>
      <c r="F25" s="150">
        <v>4600</v>
      </c>
      <c r="G25" s="150">
        <v>4600</v>
      </c>
      <c r="H25" s="261"/>
      <c r="I25" s="258"/>
      <c r="J25" s="259" t="s">
        <v>260</v>
      </c>
      <c r="K25" s="259"/>
      <c r="L25" s="259" t="s">
        <v>272</v>
      </c>
      <c r="M25" s="19"/>
    </row>
    <row r="26" spans="1:13" ht="12.75">
      <c r="A26" s="262" t="s">
        <v>273</v>
      </c>
      <c r="B26" s="262"/>
      <c r="C26" s="262"/>
      <c r="D26" s="262"/>
      <c r="E26" s="262"/>
      <c r="F26" s="263">
        <v>1737210</v>
      </c>
      <c r="G26" s="263">
        <v>212279</v>
      </c>
      <c r="H26" s="263">
        <f>SUM(H12+H13+H14+H15+H16+H17+H18+H19+H21+H23+H24+H27)</f>
        <v>180000</v>
      </c>
      <c r="I26" s="263">
        <v>0</v>
      </c>
      <c r="J26" s="264">
        <v>1344931</v>
      </c>
      <c r="K26" s="265">
        <v>0</v>
      </c>
      <c r="L26" s="266" t="s">
        <v>274</v>
      </c>
      <c r="M26" s="19"/>
    </row>
    <row r="27" spans="1:13" ht="12.75">
      <c r="A27" s="19"/>
      <c r="B27" s="19"/>
      <c r="C27" s="19"/>
      <c r="D27" s="19"/>
      <c r="E27" s="19"/>
      <c r="F27" s="267">
        <v>59950</v>
      </c>
      <c r="G27" s="267">
        <v>59950</v>
      </c>
      <c r="H27" s="19"/>
      <c r="I27" s="19"/>
      <c r="J27" s="19"/>
      <c r="K27" s="19"/>
      <c r="L27" s="19"/>
      <c r="M27" s="19"/>
    </row>
    <row r="28" spans="1:12" s="129" customFormat="1" ht="12.75">
      <c r="A28" s="129" t="s">
        <v>231</v>
      </c>
      <c r="H28" s="268"/>
      <c r="L28" s="269"/>
    </row>
    <row r="29" spans="1:12" s="129" customFormat="1" ht="12.75">
      <c r="A29" s="129" t="s">
        <v>232</v>
      </c>
      <c r="H29" s="268"/>
      <c r="L29" s="269"/>
    </row>
    <row r="30" spans="1:13" ht="12.75">
      <c r="A30" s="19" t="s">
        <v>233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 t="s">
        <v>234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 t="s">
        <v>235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sheetProtection/>
  <mergeCells count="17">
    <mergeCell ref="A26:E26"/>
    <mergeCell ref="G6:K6"/>
    <mergeCell ref="G7:G10"/>
    <mergeCell ref="H7:H10"/>
    <mergeCell ref="J7:J10"/>
    <mergeCell ref="K7:K10"/>
    <mergeCell ref="I8:I10"/>
    <mergeCell ref="A1:L1"/>
    <mergeCell ref="A3:L3"/>
    <mergeCell ref="A5:A10"/>
    <mergeCell ref="B5:B10"/>
    <mergeCell ref="C5:C10"/>
    <mergeCell ref="D5:D10"/>
    <mergeCell ref="E5:E10"/>
    <mergeCell ref="F5:K5"/>
    <mergeCell ref="L5:L10"/>
    <mergeCell ref="F6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356" customWidth="1"/>
    <col min="2" max="2" width="60.140625" style="356" customWidth="1"/>
    <col min="3" max="3" width="10.28125" style="356" customWidth="1"/>
    <col min="4" max="4" width="16.00390625" style="356" customWidth="1"/>
    <col min="5" max="5" width="4.7109375" style="356" customWidth="1"/>
    <col min="6" max="6" width="7.28125" style="356" customWidth="1"/>
    <col min="7" max="7" width="16.7109375" style="356" customWidth="1"/>
    <col min="8" max="8" width="34.7109375" style="356" customWidth="1"/>
    <col min="9" max="9" width="13.00390625" style="356" customWidth="1"/>
    <col min="10" max="10" width="12.28125" style="356" customWidth="1"/>
    <col min="11" max="16384" width="9.140625" style="272" customWidth="1"/>
  </cols>
  <sheetData>
    <row r="1" spans="1:10" ht="12.75" customHeight="1">
      <c r="A1" s="270"/>
      <c r="B1" s="270"/>
      <c r="C1" s="270"/>
      <c r="D1" s="270"/>
      <c r="E1" s="270"/>
      <c r="F1" s="270"/>
      <c r="G1" s="270"/>
      <c r="H1" s="213" t="s">
        <v>275</v>
      </c>
      <c r="I1" s="271"/>
      <c r="J1" s="271"/>
    </row>
    <row r="2" spans="1:10" ht="15.75">
      <c r="A2" s="270"/>
      <c r="B2" s="270"/>
      <c r="C2" s="270"/>
      <c r="D2" s="270"/>
      <c r="E2" s="270"/>
      <c r="F2" s="270"/>
      <c r="G2" s="270"/>
      <c r="H2" s="271"/>
      <c r="I2" s="271"/>
      <c r="J2" s="271"/>
    </row>
    <row r="3" spans="1:10" ht="6.75" customHeight="1">
      <c r="A3" s="270"/>
      <c r="B3" s="270"/>
      <c r="C3" s="270"/>
      <c r="D3" s="270"/>
      <c r="E3" s="270"/>
      <c r="F3" s="270"/>
      <c r="G3" s="270"/>
      <c r="H3" s="271"/>
      <c r="I3" s="271"/>
      <c r="J3" s="271"/>
    </row>
    <row r="4" spans="1:10" ht="29.25" customHeight="1">
      <c r="A4" s="273" t="s">
        <v>276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1.25" customHeight="1">
      <c r="A5" s="274"/>
      <c r="B5" s="274"/>
      <c r="C5" s="274"/>
      <c r="D5" s="274"/>
      <c r="E5" s="274"/>
      <c r="F5" s="274"/>
      <c r="G5" s="274"/>
      <c r="H5" s="274"/>
      <c r="I5" s="274"/>
      <c r="J5" s="275" t="s">
        <v>89</v>
      </c>
    </row>
    <row r="6" spans="1:10" ht="44.25" customHeight="1">
      <c r="A6" s="276" t="s">
        <v>277</v>
      </c>
      <c r="B6" s="276" t="s">
        <v>278</v>
      </c>
      <c r="C6" s="276" t="s">
        <v>279</v>
      </c>
      <c r="D6" s="277" t="s">
        <v>95</v>
      </c>
      <c r="E6" s="276" t="s">
        <v>2</v>
      </c>
      <c r="F6" s="277" t="s">
        <v>3</v>
      </c>
      <c r="G6" s="278" t="s">
        <v>238</v>
      </c>
      <c r="H6" s="276" t="s">
        <v>280</v>
      </c>
      <c r="I6" s="276"/>
      <c r="J6" s="276" t="s">
        <v>281</v>
      </c>
    </row>
    <row r="7" spans="1:10" ht="19.5" customHeight="1">
      <c r="A7" s="276"/>
      <c r="B7" s="276"/>
      <c r="C7" s="276"/>
      <c r="D7" s="279"/>
      <c r="E7" s="276"/>
      <c r="F7" s="279"/>
      <c r="G7" s="279"/>
      <c r="H7" s="280" t="s">
        <v>282</v>
      </c>
      <c r="I7" s="280" t="s">
        <v>283</v>
      </c>
      <c r="J7" s="276"/>
    </row>
    <row r="8" spans="1:10" s="283" customFormat="1" ht="18" customHeight="1">
      <c r="A8" s="281">
        <v>1</v>
      </c>
      <c r="B8" s="281">
        <v>2</v>
      </c>
      <c r="C8" s="281">
        <v>3</v>
      </c>
      <c r="D8" s="282">
        <v>4</v>
      </c>
      <c r="E8" s="282">
        <v>5</v>
      </c>
      <c r="F8" s="282">
        <v>6</v>
      </c>
      <c r="G8" s="282">
        <v>7</v>
      </c>
      <c r="H8" s="281">
        <v>8</v>
      </c>
      <c r="I8" s="281">
        <v>9</v>
      </c>
      <c r="J8" s="281">
        <v>10</v>
      </c>
    </row>
    <row r="9" spans="1:10" ht="23.25" customHeight="1">
      <c r="A9" s="284" t="s">
        <v>4</v>
      </c>
      <c r="B9" s="285" t="s">
        <v>284</v>
      </c>
      <c r="C9" s="286" t="s">
        <v>285</v>
      </c>
      <c r="D9" s="287" t="s">
        <v>108</v>
      </c>
      <c r="E9" s="288">
        <v>720</v>
      </c>
      <c r="F9" s="288">
        <v>72095</v>
      </c>
      <c r="G9" s="288"/>
      <c r="H9" s="284" t="s">
        <v>286</v>
      </c>
      <c r="I9" s="289">
        <f>SUM(I14+I10)</f>
        <v>225070</v>
      </c>
      <c r="J9" s="289">
        <v>0</v>
      </c>
    </row>
    <row r="10" spans="1:10" ht="24.75" customHeight="1">
      <c r="A10" s="290"/>
      <c r="B10" s="285" t="s">
        <v>287</v>
      </c>
      <c r="C10" s="290"/>
      <c r="D10" s="291"/>
      <c r="E10" s="291"/>
      <c r="F10" s="291"/>
      <c r="G10" s="291"/>
      <c r="H10" s="291" t="s">
        <v>288</v>
      </c>
      <c r="I10" s="292"/>
      <c r="J10" s="292"/>
    </row>
    <row r="11" spans="1:10" ht="12.75" customHeight="1">
      <c r="A11" s="290"/>
      <c r="B11" s="285" t="s">
        <v>289</v>
      </c>
      <c r="C11" s="290"/>
      <c r="D11" s="291"/>
      <c r="E11" s="291"/>
      <c r="F11" s="291"/>
      <c r="G11" s="291"/>
      <c r="H11" s="293" t="s">
        <v>290</v>
      </c>
      <c r="I11" s="292"/>
      <c r="J11" s="292"/>
    </row>
    <row r="12" spans="1:10" ht="26.25" customHeight="1">
      <c r="A12" s="290"/>
      <c r="B12" s="285" t="s">
        <v>291</v>
      </c>
      <c r="C12" s="290"/>
      <c r="D12" s="291"/>
      <c r="E12" s="291"/>
      <c r="F12" s="291"/>
      <c r="G12" s="291"/>
      <c r="H12" s="293" t="s">
        <v>292</v>
      </c>
      <c r="I12" s="292"/>
      <c r="J12" s="292"/>
    </row>
    <row r="13" spans="1:10" ht="10.5" customHeight="1">
      <c r="A13" s="290"/>
      <c r="B13" s="290"/>
      <c r="C13" s="290"/>
      <c r="D13" s="291"/>
      <c r="E13" s="291"/>
      <c r="F13" s="291"/>
      <c r="G13" s="291"/>
      <c r="H13" s="294" t="s">
        <v>293</v>
      </c>
      <c r="I13" s="292"/>
      <c r="J13" s="292"/>
    </row>
    <row r="14" spans="1:10" ht="15.75">
      <c r="A14" s="290"/>
      <c r="B14" s="290"/>
      <c r="C14" s="290"/>
      <c r="D14" s="291"/>
      <c r="E14" s="291"/>
      <c r="F14" s="291"/>
      <c r="G14" s="291"/>
      <c r="H14" s="291" t="s">
        <v>294</v>
      </c>
      <c r="I14" s="292">
        <f>SUM(I15:I17)</f>
        <v>225070</v>
      </c>
      <c r="J14" s="292">
        <v>0</v>
      </c>
    </row>
    <row r="15" spans="1:10" ht="15.75">
      <c r="A15" s="290"/>
      <c r="B15" s="290"/>
      <c r="C15" s="290"/>
      <c r="D15" s="291"/>
      <c r="E15" s="291"/>
      <c r="F15" s="291"/>
      <c r="G15" s="295"/>
      <c r="H15" s="293" t="s">
        <v>290</v>
      </c>
      <c r="I15" s="292">
        <v>39121</v>
      </c>
      <c r="J15" s="292">
        <v>0</v>
      </c>
    </row>
    <row r="16" spans="1:10" ht="11.25" customHeight="1">
      <c r="A16" s="290"/>
      <c r="B16" s="290"/>
      <c r="C16" s="290"/>
      <c r="D16" s="291"/>
      <c r="E16" s="291"/>
      <c r="F16" s="291"/>
      <c r="G16" s="291"/>
      <c r="H16" s="293" t="s">
        <v>292</v>
      </c>
      <c r="I16" s="296"/>
      <c r="J16" s="292"/>
    </row>
    <row r="17" spans="1:10" ht="18" customHeight="1">
      <c r="A17" s="290"/>
      <c r="B17" s="290"/>
      <c r="C17" s="290"/>
      <c r="D17" s="291"/>
      <c r="E17" s="291"/>
      <c r="F17" s="291"/>
      <c r="G17" s="295"/>
      <c r="H17" s="294" t="s">
        <v>293</v>
      </c>
      <c r="I17" s="296">
        <v>185949</v>
      </c>
      <c r="J17" s="292">
        <v>0</v>
      </c>
    </row>
    <row r="18" spans="1:10" ht="22.5" customHeight="1">
      <c r="A18" s="297"/>
      <c r="B18" s="297"/>
      <c r="C18" s="297"/>
      <c r="D18" s="298"/>
      <c r="E18" s="298"/>
      <c r="F18" s="298"/>
      <c r="G18" s="298"/>
      <c r="H18" s="299" t="s">
        <v>295</v>
      </c>
      <c r="I18" s="300"/>
      <c r="J18" s="301"/>
    </row>
    <row r="19" spans="1:10" ht="25.5" customHeight="1">
      <c r="A19" s="284" t="s">
        <v>5</v>
      </c>
      <c r="B19" s="302" t="s">
        <v>296</v>
      </c>
      <c r="C19" s="303" t="s">
        <v>297</v>
      </c>
      <c r="D19" s="304" t="s">
        <v>108</v>
      </c>
      <c r="E19" s="305">
        <v>720</v>
      </c>
      <c r="F19" s="305">
        <v>72095</v>
      </c>
      <c r="G19" s="305"/>
      <c r="H19" s="306" t="s">
        <v>286</v>
      </c>
      <c r="I19" s="307">
        <f>SUM(I24+I20)</f>
        <v>838453</v>
      </c>
      <c r="J19" s="289">
        <f>SUM(J24+J20)</f>
        <v>22500</v>
      </c>
    </row>
    <row r="20" spans="1:10" ht="26.25" customHeight="1">
      <c r="A20" s="290"/>
      <c r="B20" s="308" t="s">
        <v>298</v>
      </c>
      <c r="C20" s="309"/>
      <c r="D20" s="310"/>
      <c r="E20" s="310"/>
      <c r="F20" s="310"/>
      <c r="G20" s="310"/>
      <c r="H20" s="310" t="s">
        <v>288</v>
      </c>
      <c r="I20" s="311">
        <f>SUM(I21:I23)</f>
        <v>31720</v>
      </c>
      <c r="J20" s="292">
        <v>0</v>
      </c>
    </row>
    <row r="21" spans="1:10" ht="13.5" customHeight="1">
      <c r="A21" s="290"/>
      <c r="B21" s="308" t="s">
        <v>299</v>
      </c>
      <c r="C21" s="309"/>
      <c r="D21" s="310"/>
      <c r="E21" s="310"/>
      <c r="F21" s="310"/>
      <c r="G21" s="312"/>
      <c r="H21" s="313" t="s">
        <v>290</v>
      </c>
      <c r="I21" s="311">
        <v>31720</v>
      </c>
      <c r="J21" s="292">
        <v>0</v>
      </c>
    </row>
    <row r="22" spans="1:10" ht="23.25" customHeight="1">
      <c r="A22" s="290"/>
      <c r="B22" s="308" t="s">
        <v>300</v>
      </c>
      <c r="C22" s="309"/>
      <c r="D22" s="310"/>
      <c r="E22" s="310"/>
      <c r="F22" s="310"/>
      <c r="G22" s="310"/>
      <c r="H22" s="313" t="s">
        <v>292</v>
      </c>
      <c r="I22" s="311"/>
      <c r="J22" s="292"/>
    </row>
    <row r="23" spans="1:10" ht="25.5" customHeight="1">
      <c r="A23" s="290"/>
      <c r="B23" s="314"/>
      <c r="C23" s="309"/>
      <c r="D23" s="310"/>
      <c r="E23" s="310"/>
      <c r="F23" s="310"/>
      <c r="G23" s="310"/>
      <c r="H23" s="315" t="s">
        <v>293</v>
      </c>
      <c r="I23" s="311"/>
      <c r="J23" s="292"/>
    </row>
    <row r="24" spans="1:10" ht="15.75">
      <c r="A24" s="290"/>
      <c r="B24" s="314"/>
      <c r="C24" s="309"/>
      <c r="D24" s="310"/>
      <c r="E24" s="310"/>
      <c r="F24" s="310"/>
      <c r="G24" s="310"/>
      <c r="H24" s="310" t="s">
        <v>294</v>
      </c>
      <c r="I24" s="311">
        <f>SUM(I25:I27)</f>
        <v>806733</v>
      </c>
      <c r="J24" s="292">
        <v>22500</v>
      </c>
    </row>
    <row r="25" spans="1:10" ht="15.75">
      <c r="A25" s="290"/>
      <c r="B25" s="314"/>
      <c r="C25" s="309"/>
      <c r="D25" s="310"/>
      <c r="E25" s="310"/>
      <c r="F25" s="310"/>
      <c r="G25" s="295" t="s">
        <v>301</v>
      </c>
      <c r="H25" s="313" t="s">
        <v>290</v>
      </c>
      <c r="I25" s="311">
        <v>140982</v>
      </c>
      <c r="J25" s="292">
        <v>3375</v>
      </c>
    </row>
    <row r="26" spans="1:10" ht="15.75">
      <c r="A26" s="290"/>
      <c r="B26" s="314"/>
      <c r="C26" s="309"/>
      <c r="D26" s="310"/>
      <c r="E26" s="310"/>
      <c r="F26" s="310"/>
      <c r="G26" s="310"/>
      <c r="H26" s="313" t="s">
        <v>292</v>
      </c>
      <c r="I26" s="311"/>
      <c r="J26" s="292"/>
    </row>
    <row r="27" spans="1:10" ht="23.25" customHeight="1">
      <c r="A27" s="290"/>
      <c r="B27" s="314"/>
      <c r="C27" s="309"/>
      <c r="D27" s="310"/>
      <c r="E27" s="310"/>
      <c r="F27" s="310"/>
      <c r="G27" s="295" t="s">
        <v>302</v>
      </c>
      <c r="H27" s="315" t="s">
        <v>293</v>
      </c>
      <c r="I27" s="311">
        <v>665751</v>
      </c>
      <c r="J27" s="292">
        <v>19125</v>
      </c>
    </row>
    <row r="28" spans="1:10" ht="27.75" customHeight="1">
      <c r="A28" s="297"/>
      <c r="B28" s="316"/>
      <c r="C28" s="317"/>
      <c r="D28" s="318"/>
      <c r="E28" s="318"/>
      <c r="F28" s="318"/>
      <c r="G28" s="318"/>
      <c r="H28" s="319" t="s">
        <v>295</v>
      </c>
      <c r="I28" s="320"/>
      <c r="J28" s="301"/>
    </row>
    <row r="29" spans="1:10" ht="13.5" customHeight="1">
      <c r="A29" s="309" t="s">
        <v>6</v>
      </c>
      <c r="B29" s="321" t="s">
        <v>303</v>
      </c>
      <c r="C29" s="322" t="s">
        <v>304</v>
      </c>
      <c r="D29" s="323" t="s">
        <v>305</v>
      </c>
      <c r="E29" s="303">
        <v>801</v>
      </c>
      <c r="F29" s="303">
        <v>80120</v>
      </c>
      <c r="G29" s="303"/>
      <c r="H29" s="322" t="s">
        <v>286</v>
      </c>
      <c r="I29" s="324">
        <v>82000</v>
      </c>
      <c r="J29" s="325">
        <v>65600</v>
      </c>
    </row>
    <row r="30" spans="1:10" ht="13.5" customHeight="1">
      <c r="A30" s="309"/>
      <c r="B30" s="321" t="s">
        <v>306</v>
      </c>
      <c r="C30" s="309"/>
      <c r="D30" s="326"/>
      <c r="E30" s="309"/>
      <c r="F30" s="309"/>
      <c r="G30" s="309"/>
      <c r="H30" s="309" t="s">
        <v>288</v>
      </c>
      <c r="I30" s="327">
        <v>82000</v>
      </c>
      <c r="J30" s="328">
        <v>65600</v>
      </c>
    </row>
    <row r="31" spans="1:10" ht="13.5" customHeight="1">
      <c r="A31" s="309"/>
      <c r="B31" s="321" t="s">
        <v>307</v>
      </c>
      <c r="C31" s="309"/>
      <c r="D31" s="309"/>
      <c r="E31" s="309"/>
      <c r="F31" s="309"/>
      <c r="G31" s="309"/>
      <c r="H31" s="329" t="s">
        <v>290</v>
      </c>
      <c r="I31" s="327"/>
      <c r="J31" s="328"/>
    </row>
    <row r="32" spans="1:10" ht="13.5" customHeight="1">
      <c r="A32" s="309"/>
      <c r="B32" s="330" t="s">
        <v>308</v>
      </c>
      <c r="C32" s="309"/>
      <c r="D32" s="309"/>
      <c r="E32" s="309"/>
      <c r="F32" s="309"/>
      <c r="G32" s="331"/>
      <c r="H32" s="329"/>
      <c r="I32" s="327"/>
      <c r="J32" s="328"/>
    </row>
    <row r="33" spans="1:10" ht="11.25" customHeight="1">
      <c r="A33" s="309"/>
      <c r="B33" s="332"/>
      <c r="C33" s="309"/>
      <c r="D33" s="309"/>
      <c r="E33" s="309"/>
      <c r="F33" s="309"/>
      <c r="G33" s="309"/>
      <c r="H33" s="329" t="s">
        <v>292</v>
      </c>
      <c r="I33" s="327"/>
      <c r="J33" s="328"/>
    </row>
    <row r="34" spans="1:10" ht="11.25" customHeight="1">
      <c r="A34" s="309"/>
      <c r="B34" s="290"/>
      <c r="C34" s="309"/>
      <c r="D34" s="309"/>
      <c r="E34" s="309"/>
      <c r="F34" s="309"/>
      <c r="G34" s="309"/>
      <c r="H34" s="333" t="s">
        <v>293</v>
      </c>
      <c r="I34" s="327">
        <v>82000</v>
      </c>
      <c r="J34" s="328">
        <v>65600</v>
      </c>
    </row>
    <row r="35" spans="1:10" ht="88.5" customHeight="1">
      <c r="A35" s="309"/>
      <c r="B35" s="334"/>
      <c r="C35" s="309"/>
      <c r="D35" s="309"/>
      <c r="E35" s="309"/>
      <c r="F35" s="309"/>
      <c r="G35" s="331" t="s">
        <v>309</v>
      </c>
      <c r="H35" s="335"/>
      <c r="I35" s="336"/>
      <c r="J35" s="337"/>
    </row>
    <row r="36" spans="1:10" ht="13.5" customHeight="1">
      <c r="A36" s="309"/>
      <c r="B36" s="290"/>
      <c r="C36" s="309"/>
      <c r="D36" s="309"/>
      <c r="E36" s="309"/>
      <c r="F36" s="309"/>
      <c r="G36" s="309"/>
      <c r="H36" s="309" t="s">
        <v>294</v>
      </c>
      <c r="I36" s="336"/>
      <c r="J36" s="337"/>
    </row>
    <row r="37" spans="1:10" ht="13.5" customHeight="1">
      <c r="A37" s="309"/>
      <c r="B37" s="290"/>
      <c r="C37" s="309"/>
      <c r="D37" s="309"/>
      <c r="E37" s="309"/>
      <c r="F37" s="309"/>
      <c r="G37" s="309"/>
      <c r="H37" s="329" t="s">
        <v>290</v>
      </c>
      <c r="I37" s="336"/>
      <c r="J37" s="337"/>
    </row>
    <row r="38" spans="1:10" ht="15" customHeight="1">
      <c r="A38" s="309"/>
      <c r="B38" s="290"/>
      <c r="C38" s="309"/>
      <c r="D38" s="309"/>
      <c r="E38" s="309"/>
      <c r="F38" s="309"/>
      <c r="G38" s="309"/>
      <c r="H38" s="329" t="s">
        <v>292</v>
      </c>
      <c r="I38" s="336"/>
      <c r="J38" s="337"/>
    </row>
    <row r="39" spans="1:10" ht="15" customHeight="1">
      <c r="A39" s="309"/>
      <c r="B39" s="290"/>
      <c r="C39" s="309"/>
      <c r="D39" s="309"/>
      <c r="E39" s="309"/>
      <c r="F39" s="309"/>
      <c r="G39" s="309"/>
      <c r="H39" s="333" t="s">
        <v>293</v>
      </c>
      <c r="I39" s="336"/>
      <c r="J39" s="337"/>
    </row>
    <row r="40" spans="1:10" ht="24.75" customHeight="1">
      <c r="A40" s="309"/>
      <c r="B40" s="297"/>
      <c r="C40" s="317"/>
      <c r="D40" s="317"/>
      <c r="E40" s="317"/>
      <c r="F40" s="317"/>
      <c r="G40" s="317"/>
      <c r="H40" s="338" t="s">
        <v>295</v>
      </c>
      <c r="I40" s="339"/>
      <c r="J40" s="340"/>
    </row>
    <row r="41" spans="1:10" ht="13.5" customHeight="1">
      <c r="A41" s="322" t="s">
        <v>7</v>
      </c>
      <c r="B41" s="321" t="s">
        <v>310</v>
      </c>
      <c r="C41" s="322" t="s">
        <v>311</v>
      </c>
      <c r="D41" s="323" t="s">
        <v>312</v>
      </c>
      <c r="E41" s="303">
        <v>801</v>
      </c>
      <c r="F41" s="303">
        <v>80130</v>
      </c>
      <c r="G41" s="303"/>
      <c r="H41" s="322" t="s">
        <v>286</v>
      </c>
      <c r="I41" s="324">
        <v>84617.97</v>
      </c>
      <c r="J41" s="325">
        <f>SUM(J42+J48)</f>
        <v>28777</v>
      </c>
    </row>
    <row r="42" spans="1:10" ht="12.75" customHeight="1">
      <c r="A42" s="309"/>
      <c r="B42" s="321" t="s">
        <v>306</v>
      </c>
      <c r="C42" s="309" t="s">
        <v>313</v>
      </c>
      <c r="D42" s="326"/>
      <c r="E42" s="309"/>
      <c r="F42" s="309"/>
      <c r="G42" s="309"/>
      <c r="H42" s="309" t="s">
        <v>288</v>
      </c>
      <c r="I42" s="327">
        <v>84617.97</v>
      </c>
      <c r="J42" s="328">
        <f>SUM(J43:J46)</f>
        <v>28777</v>
      </c>
    </row>
    <row r="43" spans="1:10" ht="13.5" customHeight="1">
      <c r="A43" s="309"/>
      <c r="B43" s="321" t="s">
        <v>307</v>
      </c>
      <c r="C43" s="309"/>
      <c r="D43" s="309"/>
      <c r="E43" s="309"/>
      <c r="F43" s="309"/>
      <c r="G43" s="309"/>
      <c r="H43" s="329" t="s">
        <v>290</v>
      </c>
      <c r="I43" s="327">
        <v>13968</v>
      </c>
      <c r="J43" s="328">
        <v>4656</v>
      </c>
    </row>
    <row r="44" spans="1:10" ht="36.75" customHeight="1">
      <c r="A44" s="309"/>
      <c r="B44" s="330" t="s">
        <v>314</v>
      </c>
      <c r="C44" s="309"/>
      <c r="D44" s="309"/>
      <c r="E44" s="309"/>
      <c r="F44" s="309"/>
      <c r="G44" s="331" t="s">
        <v>315</v>
      </c>
      <c r="H44" s="329"/>
      <c r="I44" s="327"/>
      <c r="J44" s="328"/>
    </row>
    <row r="45" spans="1:10" ht="12.75" customHeight="1">
      <c r="A45" s="309"/>
      <c r="B45" s="332"/>
      <c r="C45" s="309"/>
      <c r="D45" s="309"/>
      <c r="E45" s="309"/>
      <c r="F45" s="309"/>
      <c r="G45" s="309"/>
      <c r="H45" s="329" t="s">
        <v>292</v>
      </c>
      <c r="I45" s="327"/>
      <c r="J45" s="328"/>
    </row>
    <row r="46" spans="1:10" ht="14.25" customHeight="1">
      <c r="A46" s="309"/>
      <c r="B46" s="290"/>
      <c r="C46" s="309"/>
      <c r="D46" s="309"/>
      <c r="E46" s="309"/>
      <c r="F46" s="309"/>
      <c r="G46" s="309"/>
      <c r="H46" s="333" t="s">
        <v>293</v>
      </c>
      <c r="I46" s="327">
        <v>70649.97</v>
      </c>
      <c r="J46" s="328">
        <v>24121</v>
      </c>
    </row>
    <row r="47" spans="1:10" ht="49.5" customHeight="1">
      <c r="A47" s="309"/>
      <c r="B47" s="334"/>
      <c r="C47" s="309"/>
      <c r="D47" s="309"/>
      <c r="E47" s="309"/>
      <c r="F47" s="309"/>
      <c r="G47" s="331" t="s">
        <v>316</v>
      </c>
      <c r="H47" s="335"/>
      <c r="I47" s="336"/>
      <c r="J47" s="337"/>
    </row>
    <row r="48" spans="1:10" ht="14.25" customHeight="1">
      <c r="A48" s="309"/>
      <c r="B48" s="290"/>
      <c r="C48" s="309"/>
      <c r="D48" s="309"/>
      <c r="E48" s="309"/>
      <c r="F48" s="309"/>
      <c r="G48" s="309"/>
      <c r="H48" s="309" t="s">
        <v>294</v>
      </c>
      <c r="I48" s="336"/>
      <c r="J48" s="337"/>
    </row>
    <row r="49" spans="1:10" ht="13.5" customHeight="1">
      <c r="A49" s="309"/>
      <c r="B49" s="290"/>
      <c r="C49" s="309"/>
      <c r="D49" s="309"/>
      <c r="E49" s="309"/>
      <c r="F49" s="309"/>
      <c r="G49" s="309"/>
      <c r="H49" s="329" t="s">
        <v>290</v>
      </c>
      <c r="I49" s="336"/>
      <c r="J49" s="337"/>
    </row>
    <row r="50" spans="1:10" ht="13.5" customHeight="1">
      <c r="A50" s="309"/>
      <c r="B50" s="290"/>
      <c r="C50" s="309"/>
      <c r="D50" s="309"/>
      <c r="E50" s="309"/>
      <c r="F50" s="309"/>
      <c r="G50" s="309"/>
      <c r="H50" s="329" t="s">
        <v>292</v>
      </c>
      <c r="I50" s="336"/>
      <c r="J50" s="337"/>
    </row>
    <row r="51" spans="1:10" ht="13.5" customHeight="1">
      <c r="A51" s="309"/>
      <c r="B51" s="290"/>
      <c r="C51" s="309"/>
      <c r="D51" s="309"/>
      <c r="E51" s="309"/>
      <c r="F51" s="309"/>
      <c r="G51" s="309"/>
      <c r="H51" s="333" t="s">
        <v>293</v>
      </c>
      <c r="I51" s="336"/>
      <c r="J51" s="337"/>
    </row>
    <row r="52" spans="1:10" ht="24" customHeight="1">
      <c r="A52" s="317"/>
      <c r="B52" s="297"/>
      <c r="C52" s="317"/>
      <c r="D52" s="317"/>
      <c r="E52" s="317"/>
      <c r="F52" s="317"/>
      <c r="G52" s="317"/>
      <c r="H52" s="338" t="s">
        <v>295</v>
      </c>
      <c r="I52" s="339"/>
      <c r="J52" s="340"/>
    </row>
    <row r="53" spans="1:10" ht="30" customHeight="1">
      <c r="A53" s="317" t="s">
        <v>21</v>
      </c>
      <c r="B53" s="297" t="s">
        <v>317</v>
      </c>
      <c r="C53" s="341" t="s">
        <v>318</v>
      </c>
      <c r="D53" s="323" t="s">
        <v>312</v>
      </c>
      <c r="E53" s="342">
        <v>801</v>
      </c>
      <c r="F53" s="342">
        <v>80130</v>
      </c>
      <c r="G53" s="342"/>
      <c r="H53" s="290" t="s">
        <v>286</v>
      </c>
      <c r="I53" s="328">
        <v>416826</v>
      </c>
      <c r="J53" s="328">
        <v>333460</v>
      </c>
    </row>
    <row r="54" spans="1:10" ht="15" customHeight="1">
      <c r="A54" s="317"/>
      <c r="B54" s="297" t="s">
        <v>319</v>
      </c>
      <c r="C54" s="290"/>
      <c r="D54" s="343"/>
      <c r="E54" s="342"/>
      <c r="F54" s="342"/>
      <c r="G54" s="342"/>
      <c r="H54" s="309" t="s">
        <v>288</v>
      </c>
      <c r="I54" s="328">
        <v>416826</v>
      </c>
      <c r="J54" s="328">
        <v>333460</v>
      </c>
    </row>
    <row r="55" spans="1:10" ht="16.5" customHeight="1">
      <c r="A55" s="317"/>
      <c r="B55" s="297" t="s">
        <v>307</v>
      </c>
      <c r="C55" s="290"/>
      <c r="D55" s="341"/>
      <c r="E55" s="342"/>
      <c r="F55" s="342"/>
      <c r="G55" s="342"/>
      <c r="H55" s="329" t="s">
        <v>290</v>
      </c>
      <c r="I55" s="328"/>
      <c r="J55" s="328"/>
    </row>
    <row r="56" spans="1:10" ht="26.25" customHeight="1">
      <c r="A56" s="317"/>
      <c r="B56" s="344" t="s">
        <v>320</v>
      </c>
      <c r="C56" s="290"/>
      <c r="D56" s="341"/>
      <c r="E56" s="342"/>
      <c r="F56" s="342"/>
      <c r="G56" s="342"/>
      <c r="H56" s="329" t="s">
        <v>292</v>
      </c>
      <c r="I56" s="328"/>
      <c r="J56" s="328"/>
    </row>
    <row r="57" spans="1:10" ht="15.75" customHeight="1">
      <c r="A57" s="317"/>
      <c r="B57" s="332"/>
      <c r="C57" s="290"/>
      <c r="D57" s="341"/>
      <c r="E57" s="342"/>
      <c r="F57" s="342"/>
      <c r="G57" s="342"/>
      <c r="H57" s="329" t="s">
        <v>321</v>
      </c>
      <c r="I57" s="328">
        <v>416826</v>
      </c>
      <c r="J57" s="328">
        <v>333460</v>
      </c>
    </row>
    <row r="58" spans="1:10" ht="73.5" customHeight="1">
      <c r="A58" s="317"/>
      <c r="B58" s="290"/>
      <c r="C58" s="290"/>
      <c r="D58" s="341"/>
      <c r="E58" s="342"/>
      <c r="F58" s="342"/>
      <c r="G58" s="345" t="s">
        <v>322</v>
      </c>
      <c r="H58" s="309"/>
      <c r="I58" s="328"/>
      <c r="J58" s="328"/>
    </row>
    <row r="59" spans="1:10" ht="18" customHeight="1">
      <c r="A59" s="317"/>
      <c r="B59" s="290"/>
      <c r="C59" s="290"/>
      <c r="D59" s="341"/>
      <c r="E59" s="342"/>
      <c r="F59" s="342"/>
      <c r="G59" s="345"/>
      <c r="H59" s="309" t="s">
        <v>294</v>
      </c>
      <c r="I59" s="328"/>
      <c r="J59" s="328"/>
    </row>
    <row r="60" spans="1:10" ht="18" customHeight="1">
      <c r="A60" s="317"/>
      <c r="B60" s="290"/>
      <c r="C60" s="290"/>
      <c r="D60" s="341"/>
      <c r="E60" s="342"/>
      <c r="F60" s="342"/>
      <c r="G60" s="345"/>
      <c r="H60" s="329" t="s">
        <v>290</v>
      </c>
      <c r="I60" s="328"/>
      <c r="J60" s="328"/>
    </row>
    <row r="61" spans="1:10" ht="18" customHeight="1">
      <c r="A61" s="317"/>
      <c r="B61" s="290"/>
      <c r="C61" s="290"/>
      <c r="D61" s="341"/>
      <c r="E61" s="342"/>
      <c r="F61" s="342"/>
      <c r="G61" s="345"/>
      <c r="H61" s="329" t="s">
        <v>292</v>
      </c>
      <c r="I61" s="328"/>
      <c r="J61" s="328"/>
    </row>
    <row r="62" spans="1:10" ht="21.75" customHeight="1">
      <c r="A62" s="317"/>
      <c r="B62" s="290"/>
      <c r="C62" s="290"/>
      <c r="D62" s="341"/>
      <c r="E62" s="342"/>
      <c r="F62" s="342"/>
      <c r="G62" s="345"/>
      <c r="H62" s="346" t="s">
        <v>323</v>
      </c>
      <c r="I62" s="328"/>
      <c r="J62" s="328"/>
    </row>
    <row r="63" spans="1:10" ht="24" customHeight="1">
      <c r="A63" s="317"/>
      <c r="B63" s="297"/>
      <c r="C63" s="297"/>
      <c r="D63" s="347"/>
      <c r="E63" s="348"/>
      <c r="F63" s="348"/>
      <c r="G63" s="349"/>
      <c r="H63" s="350" t="s">
        <v>295</v>
      </c>
      <c r="I63" s="351"/>
      <c r="J63" s="351"/>
    </row>
    <row r="64" spans="1:10" ht="16.5" customHeight="1">
      <c r="A64" s="317" t="s">
        <v>22</v>
      </c>
      <c r="B64" s="297" t="s">
        <v>317</v>
      </c>
      <c r="C64" s="342" t="s">
        <v>304</v>
      </c>
      <c r="D64" s="341" t="s">
        <v>175</v>
      </c>
      <c r="E64" s="342">
        <v>801</v>
      </c>
      <c r="F64" s="342">
        <v>80130</v>
      </c>
      <c r="G64" s="342"/>
      <c r="H64" s="309" t="s">
        <v>286</v>
      </c>
      <c r="I64" s="328">
        <v>153682</v>
      </c>
      <c r="J64" s="328">
        <v>119566</v>
      </c>
    </row>
    <row r="65" spans="1:10" ht="13.5" customHeight="1">
      <c r="A65" s="317"/>
      <c r="B65" s="352" t="s">
        <v>306</v>
      </c>
      <c r="C65" s="290"/>
      <c r="D65" s="341" t="s">
        <v>324</v>
      </c>
      <c r="E65" s="342"/>
      <c r="F65" s="342"/>
      <c r="G65" s="342"/>
      <c r="H65" s="309" t="s">
        <v>288</v>
      </c>
      <c r="I65" s="328">
        <v>153682</v>
      </c>
      <c r="J65" s="328">
        <v>119566</v>
      </c>
    </row>
    <row r="66" spans="1:10" ht="12" customHeight="1">
      <c r="A66" s="352"/>
      <c r="B66" s="352" t="s">
        <v>325</v>
      </c>
      <c r="C66" s="290"/>
      <c r="D66" s="334"/>
      <c r="E66" s="342"/>
      <c r="F66" s="342"/>
      <c r="G66" s="342"/>
      <c r="H66" s="329" t="s">
        <v>290</v>
      </c>
      <c r="I66" s="328"/>
      <c r="J66" s="328"/>
    </row>
    <row r="67" spans="1:10" ht="26.25" customHeight="1">
      <c r="A67" s="332"/>
      <c r="B67" s="353" t="s">
        <v>326</v>
      </c>
      <c r="C67" s="290"/>
      <c r="D67" s="334"/>
      <c r="E67" s="342"/>
      <c r="F67" s="342"/>
      <c r="G67" s="331"/>
      <c r="H67" s="329"/>
      <c r="I67" s="328"/>
      <c r="J67" s="328"/>
    </row>
    <row r="68" spans="1:10" ht="14.25" customHeight="1">
      <c r="A68" s="290"/>
      <c r="B68" s="290"/>
      <c r="C68" s="354"/>
      <c r="D68" s="334"/>
      <c r="E68" s="342"/>
      <c r="F68" s="342"/>
      <c r="G68" s="309"/>
      <c r="H68" s="329" t="s">
        <v>292</v>
      </c>
      <c r="I68" s="328"/>
      <c r="J68" s="328"/>
    </row>
    <row r="69" spans="1:10" ht="61.5" customHeight="1">
      <c r="A69" s="290"/>
      <c r="B69" s="290"/>
      <c r="C69" s="354"/>
      <c r="D69" s="334"/>
      <c r="E69" s="342"/>
      <c r="F69" s="342"/>
      <c r="G69" s="355" t="s">
        <v>327</v>
      </c>
      <c r="H69" s="333" t="s">
        <v>293</v>
      </c>
      <c r="I69" s="328">
        <v>153682</v>
      </c>
      <c r="J69" s="328">
        <v>119566</v>
      </c>
    </row>
    <row r="70" spans="1:10" ht="8.25" customHeight="1" hidden="1">
      <c r="A70" s="290"/>
      <c r="B70" s="290"/>
      <c r="C70" s="354"/>
      <c r="D70" s="334"/>
      <c r="E70" s="342"/>
      <c r="F70" s="342"/>
      <c r="H70" s="335"/>
      <c r="I70" s="328"/>
      <c r="J70" s="328"/>
    </row>
    <row r="71" spans="1:10" ht="15.75" customHeight="1">
      <c r="A71" s="290"/>
      <c r="B71" s="290"/>
      <c r="C71" s="354"/>
      <c r="D71" s="334"/>
      <c r="E71" s="342"/>
      <c r="F71" s="342"/>
      <c r="G71" s="357"/>
      <c r="H71" s="309" t="s">
        <v>294</v>
      </c>
      <c r="I71" s="328"/>
      <c r="J71" s="328"/>
    </row>
    <row r="72" spans="1:10" ht="17.25" customHeight="1">
      <c r="A72" s="290"/>
      <c r="B72" s="290"/>
      <c r="C72" s="354"/>
      <c r="D72" s="334"/>
      <c r="E72" s="342"/>
      <c r="F72" s="342"/>
      <c r="G72" s="357"/>
      <c r="H72" s="329" t="s">
        <v>290</v>
      </c>
      <c r="I72" s="328"/>
      <c r="J72" s="328"/>
    </row>
    <row r="73" spans="1:10" ht="17.25" customHeight="1">
      <c r="A73" s="290"/>
      <c r="B73" s="290"/>
      <c r="C73" s="354"/>
      <c r="D73" s="334"/>
      <c r="E73" s="342"/>
      <c r="F73" s="342"/>
      <c r="G73" s="357"/>
      <c r="H73" s="358" t="s">
        <v>292</v>
      </c>
      <c r="I73" s="328"/>
      <c r="J73" s="328"/>
    </row>
    <row r="74" spans="1:10" ht="20.25" customHeight="1">
      <c r="A74" s="297"/>
      <c r="B74" s="297"/>
      <c r="C74" s="297"/>
      <c r="D74" s="344"/>
      <c r="E74" s="348"/>
      <c r="F74" s="348"/>
      <c r="G74" s="359"/>
      <c r="H74" s="360" t="s">
        <v>293</v>
      </c>
      <c r="I74" s="351"/>
      <c r="J74" s="351"/>
    </row>
    <row r="75" spans="1:10" ht="15.75" customHeight="1">
      <c r="A75" s="317" t="s">
        <v>125</v>
      </c>
      <c r="B75" s="297" t="s">
        <v>317</v>
      </c>
      <c r="C75" s="290" t="s">
        <v>328</v>
      </c>
      <c r="D75" s="326" t="s">
        <v>329</v>
      </c>
      <c r="E75" s="342">
        <v>801</v>
      </c>
      <c r="F75" s="342">
        <v>80130</v>
      </c>
      <c r="G75" s="342"/>
      <c r="H75" s="290" t="s">
        <v>286</v>
      </c>
      <c r="I75" s="328">
        <v>456087</v>
      </c>
      <c r="J75" s="328">
        <v>273652</v>
      </c>
    </row>
    <row r="76" spans="1:10" ht="14.25" customHeight="1">
      <c r="A76" s="290"/>
      <c r="B76" s="352" t="s">
        <v>306</v>
      </c>
      <c r="C76" s="290" t="s">
        <v>330</v>
      </c>
      <c r="D76" s="326"/>
      <c r="E76" s="342"/>
      <c r="F76" s="342"/>
      <c r="G76" s="342"/>
      <c r="H76" s="290" t="s">
        <v>288</v>
      </c>
      <c r="I76" s="328">
        <v>456087</v>
      </c>
      <c r="J76" s="328">
        <v>273652</v>
      </c>
    </row>
    <row r="77" spans="1:10" ht="12.75" customHeight="1">
      <c r="A77" s="290"/>
      <c r="B77" s="352" t="s">
        <v>331</v>
      </c>
      <c r="C77" s="290"/>
      <c r="D77" s="290"/>
      <c r="E77" s="290"/>
      <c r="F77" s="290"/>
      <c r="G77" s="290"/>
      <c r="H77" s="358" t="s">
        <v>290</v>
      </c>
      <c r="I77" s="337"/>
      <c r="J77" s="337"/>
    </row>
    <row r="78" spans="1:10" ht="27.75" customHeight="1">
      <c r="A78" s="290"/>
      <c r="B78" s="361" t="s">
        <v>332</v>
      </c>
      <c r="C78" s="290"/>
      <c r="D78" s="290"/>
      <c r="E78" s="290"/>
      <c r="F78" s="290"/>
      <c r="G78" s="290"/>
      <c r="H78" s="358" t="s">
        <v>292</v>
      </c>
      <c r="I78" s="337"/>
      <c r="J78" s="337"/>
    </row>
    <row r="79" spans="1:10" ht="15" customHeight="1">
      <c r="A79" s="290"/>
      <c r="B79" s="290"/>
      <c r="C79" s="290"/>
      <c r="D79" s="290"/>
      <c r="E79" s="290"/>
      <c r="F79" s="290"/>
      <c r="G79" s="290"/>
      <c r="H79" s="362" t="s">
        <v>293</v>
      </c>
      <c r="I79" s="328">
        <v>456087</v>
      </c>
      <c r="J79" s="328">
        <v>273652</v>
      </c>
    </row>
    <row r="80" spans="1:10" ht="97.5" customHeight="1">
      <c r="A80" s="290"/>
      <c r="B80" s="334"/>
      <c r="C80" s="290"/>
      <c r="D80" s="290"/>
      <c r="E80" s="290"/>
      <c r="F80" s="290"/>
      <c r="G80" s="363" t="s">
        <v>333</v>
      </c>
      <c r="H80" s="334"/>
      <c r="I80" s="337"/>
      <c r="J80" s="337"/>
    </row>
    <row r="81" spans="1:10" ht="17.25" customHeight="1">
      <c r="A81" s="290"/>
      <c r="B81" s="290"/>
      <c r="C81" s="290"/>
      <c r="D81" s="290"/>
      <c r="E81" s="290"/>
      <c r="F81" s="290"/>
      <c r="G81" s="290"/>
      <c r="H81" s="290" t="s">
        <v>294</v>
      </c>
      <c r="I81" s="337"/>
      <c r="J81" s="337"/>
    </row>
    <row r="82" spans="1:10" ht="18.75" customHeight="1">
      <c r="A82" s="290"/>
      <c r="B82" s="290"/>
      <c r="C82" s="290"/>
      <c r="D82" s="290"/>
      <c r="E82" s="290"/>
      <c r="F82" s="290"/>
      <c r="G82" s="290"/>
      <c r="H82" s="358" t="s">
        <v>290</v>
      </c>
      <c r="I82" s="337"/>
      <c r="J82" s="337"/>
    </row>
    <row r="83" spans="1:10" ht="16.5" customHeight="1">
      <c r="A83" s="290"/>
      <c r="B83" s="290"/>
      <c r="C83" s="290"/>
      <c r="D83" s="290"/>
      <c r="E83" s="290"/>
      <c r="F83" s="290"/>
      <c r="G83" s="290"/>
      <c r="H83" s="358" t="s">
        <v>292</v>
      </c>
      <c r="I83" s="337"/>
      <c r="J83" s="337"/>
    </row>
    <row r="84" spans="1:10" ht="18" customHeight="1">
      <c r="A84" s="290"/>
      <c r="B84" s="290"/>
      <c r="C84" s="290"/>
      <c r="D84" s="290"/>
      <c r="E84" s="290"/>
      <c r="F84" s="290"/>
      <c r="G84" s="290"/>
      <c r="H84" s="362" t="s">
        <v>293</v>
      </c>
      <c r="I84" s="337"/>
      <c r="J84" s="337"/>
    </row>
    <row r="85" spans="1:10" ht="24.75" customHeight="1">
      <c r="A85" s="290"/>
      <c r="B85" s="290"/>
      <c r="C85" s="290"/>
      <c r="D85" s="290"/>
      <c r="E85" s="290"/>
      <c r="F85" s="290"/>
      <c r="G85" s="290"/>
      <c r="H85" s="364" t="s">
        <v>295</v>
      </c>
      <c r="I85" s="337"/>
      <c r="J85" s="337"/>
    </row>
    <row r="86" spans="1:10" ht="18.75" customHeight="1">
      <c r="A86" s="290" t="s">
        <v>128</v>
      </c>
      <c r="B86" s="352" t="s">
        <v>317</v>
      </c>
      <c r="C86" s="332" t="s">
        <v>334</v>
      </c>
      <c r="D86" s="323" t="s">
        <v>329</v>
      </c>
      <c r="E86" s="286">
        <v>801</v>
      </c>
      <c r="F86" s="286">
        <v>80130</v>
      </c>
      <c r="G86" s="286"/>
      <c r="H86" s="332" t="s">
        <v>286</v>
      </c>
      <c r="I86" s="325">
        <f>SUM(I92+I87)</f>
        <v>47336</v>
      </c>
      <c r="J86" s="325">
        <f>SUM(J92+J87)</f>
        <v>16464</v>
      </c>
    </row>
    <row r="87" spans="1:10" ht="17.25" customHeight="1">
      <c r="A87" s="290"/>
      <c r="B87" s="352" t="s">
        <v>306</v>
      </c>
      <c r="C87" s="290" t="s">
        <v>335</v>
      </c>
      <c r="D87" s="326"/>
      <c r="E87" s="342"/>
      <c r="F87" s="342"/>
      <c r="G87" s="342"/>
      <c r="H87" s="290" t="s">
        <v>288</v>
      </c>
      <c r="I87" s="328">
        <f>SUM(I88:I90)</f>
        <v>47336</v>
      </c>
      <c r="J87" s="328">
        <f>SUM(J88:J90)</f>
        <v>16464</v>
      </c>
    </row>
    <row r="88" spans="1:10" ht="15" customHeight="1">
      <c r="A88" s="290"/>
      <c r="B88" s="352" t="s">
        <v>336</v>
      </c>
      <c r="C88" s="290"/>
      <c r="D88" s="290"/>
      <c r="E88" s="290"/>
      <c r="F88" s="290"/>
      <c r="G88" s="290"/>
      <c r="H88" s="358" t="s">
        <v>290</v>
      </c>
      <c r="I88" s="337"/>
      <c r="J88" s="337"/>
    </row>
    <row r="89" spans="1:10" ht="15.75" customHeight="1">
      <c r="A89" s="290"/>
      <c r="B89" s="361" t="s">
        <v>337</v>
      </c>
      <c r="C89" s="290"/>
      <c r="D89" s="290"/>
      <c r="E89" s="290"/>
      <c r="F89" s="290"/>
      <c r="G89" s="290"/>
      <c r="H89" s="358" t="s">
        <v>292</v>
      </c>
      <c r="I89" s="337"/>
      <c r="J89" s="337"/>
    </row>
    <row r="90" spans="1:10" ht="14.25" customHeight="1">
      <c r="A90" s="290"/>
      <c r="B90" s="290"/>
      <c r="C90" s="290"/>
      <c r="D90" s="290"/>
      <c r="E90" s="290"/>
      <c r="F90" s="290"/>
      <c r="G90" s="290"/>
      <c r="H90" s="362" t="s">
        <v>293</v>
      </c>
      <c r="I90" s="328">
        <v>47336</v>
      </c>
      <c r="J90" s="328">
        <v>16464</v>
      </c>
    </row>
    <row r="91" spans="1:10" ht="66" customHeight="1">
      <c r="A91" s="290"/>
      <c r="B91" s="334"/>
      <c r="C91" s="290"/>
      <c r="D91" s="290"/>
      <c r="E91" s="290"/>
      <c r="F91" s="290"/>
      <c r="G91" s="363" t="s">
        <v>338</v>
      </c>
      <c r="H91" s="334"/>
      <c r="I91" s="337"/>
      <c r="J91" s="337"/>
    </row>
    <row r="92" spans="1:10" ht="13.5" customHeight="1">
      <c r="A92" s="290"/>
      <c r="B92" s="290"/>
      <c r="C92" s="290"/>
      <c r="D92" s="290"/>
      <c r="E92" s="290"/>
      <c r="F92" s="290"/>
      <c r="G92" s="290"/>
      <c r="H92" s="290" t="s">
        <v>294</v>
      </c>
      <c r="I92" s="337"/>
      <c r="J92" s="337"/>
    </row>
    <row r="93" spans="1:10" ht="14.25" customHeight="1">
      <c r="A93" s="290"/>
      <c r="B93" s="290"/>
      <c r="C93" s="290"/>
      <c r="D93" s="290"/>
      <c r="E93" s="290"/>
      <c r="F93" s="290"/>
      <c r="G93" s="290"/>
      <c r="H93" s="358" t="s">
        <v>290</v>
      </c>
      <c r="I93" s="337"/>
      <c r="J93" s="337"/>
    </row>
    <row r="94" spans="1:10" ht="14.25" customHeight="1">
      <c r="A94" s="290"/>
      <c r="B94" s="290"/>
      <c r="C94" s="290"/>
      <c r="D94" s="290"/>
      <c r="E94" s="290"/>
      <c r="F94" s="290"/>
      <c r="G94" s="290"/>
      <c r="H94" s="358" t="s">
        <v>292</v>
      </c>
      <c r="I94" s="337"/>
      <c r="J94" s="337"/>
    </row>
    <row r="95" spans="1:10" ht="15" customHeight="1">
      <c r="A95" s="290"/>
      <c r="B95" s="290"/>
      <c r="C95" s="290"/>
      <c r="D95" s="290"/>
      <c r="E95" s="290"/>
      <c r="F95" s="290"/>
      <c r="G95" s="290"/>
      <c r="H95" s="362" t="s">
        <v>293</v>
      </c>
      <c r="I95" s="337"/>
      <c r="J95" s="337"/>
    </row>
    <row r="96" spans="1:10" ht="24" customHeight="1">
      <c r="A96" s="290"/>
      <c r="B96" s="290"/>
      <c r="C96" s="297"/>
      <c r="D96" s="290"/>
      <c r="E96" s="297"/>
      <c r="F96" s="297"/>
      <c r="G96" s="297"/>
      <c r="H96" s="350" t="s">
        <v>295</v>
      </c>
      <c r="I96" s="340"/>
      <c r="J96" s="340"/>
    </row>
    <row r="97" spans="1:10" ht="15" customHeight="1">
      <c r="A97" s="332" t="s">
        <v>130</v>
      </c>
      <c r="B97" s="352" t="s">
        <v>339</v>
      </c>
      <c r="C97" s="332" t="s">
        <v>340</v>
      </c>
      <c r="D97" s="353" t="s">
        <v>216</v>
      </c>
      <c r="E97" s="286">
        <v>853</v>
      </c>
      <c r="F97" s="286">
        <v>85395</v>
      </c>
      <c r="G97" s="286"/>
      <c r="H97" s="332" t="s">
        <v>286</v>
      </c>
      <c r="I97" s="325">
        <f>SUM(I103+I98)</f>
        <v>1520004</v>
      </c>
      <c r="J97" s="325">
        <f>SUM(J103+J98)</f>
        <v>431845</v>
      </c>
    </row>
    <row r="98" spans="1:10" ht="14.25" customHeight="1">
      <c r="A98" s="290"/>
      <c r="B98" s="352" t="s">
        <v>341</v>
      </c>
      <c r="C98" s="290" t="s">
        <v>342</v>
      </c>
      <c r="D98" s="290"/>
      <c r="E98" s="290"/>
      <c r="F98" s="290"/>
      <c r="G98" s="290"/>
      <c r="H98" s="290" t="s">
        <v>288</v>
      </c>
      <c r="I98" s="328">
        <f>SUM(I99:I101)</f>
        <v>1520004</v>
      </c>
      <c r="J98" s="328">
        <f>SUM(J99:J101)</f>
        <v>431845</v>
      </c>
    </row>
    <row r="99" spans="1:10" ht="27" customHeight="1">
      <c r="A99" s="334"/>
      <c r="B99" s="361" t="s">
        <v>343</v>
      </c>
      <c r="C99" s="290"/>
      <c r="D99" s="290"/>
      <c r="E99" s="290"/>
      <c r="F99" s="290"/>
      <c r="G99" s="290"/>
      <c r="H99" s="358" t="s">
        <v>290</v>
      </c>
      <c r="I99" s="337"/>
      <c r="J99" s="337"/>
    </row>
    <row r="100" spans="1:10" ht="16.5" customHeight="1">
      <c r="A100" s="290"/>
      <c r="B100" s="361" t="s">
        <v>344</v>
      </c>
      <c r="C100" s="290"/>
      <c r="D100" s="290"/>
      <c r="E100" s="290"/>
      <c r="F100" s="290"/>
      <c r="G100" s="290"/>
      <c r="H100" s="358" t="s">
        <v>292</v>
      </c>
      <c r="I100" s="337"/>
      <c r="J100" s="337"/>
    </row>
    <row r="101" spans="1:10" ht="14.25" customHeight="1">
      <c r="A101" s="290"/>
      <c r="B101" s="290"/>
      <c r="C101" s="290"/>
      <c r="D101" s="290"/>
      <c r="E101" s="290"/>
      <c r="F101" s="290"/>
      <c r="G101" s="290"/>
      <c r="H101" s="362" t="s">
        <v>293</v>
      </c>
      <c r="I101" s="328">
        <v>1520004</v>
      </c>
      <c r="J101" s="328">
        <v>431845</v>
      </c>
    </row>
    <row r="102" spans="1:10" ht="63" customHeight="1">
      <c r="A102" s="290"/>
      <c r="B102" s="334"/>
      <c r="C102" s="290"/>
      <c r="D102" s="290"/>
      <c r="E102" s="290"/>
      <c r="F102" s="290"/>
      <c r="G102" s="363" t="s">
        <v>345</v>
      </c>
      <c r="H102" s="365"/>
      <c r="I102" s="337"/>
      <c r="J102" s="366"/>
    </row>
    <row r="103" spans="1:10" ht="18" customHeight="1">
      <c r="A103" s="290"/>
      <c r="B103" s="290"/>
      <c r="C103" s="290"/>
      <c r="D103" s="290"/>
      <c r="E103" s="290"/>
      <c r="F103" s="290"/>
      <c r="G103" s="290"/>
      <c r="H103" s="290" t="s">
        <v>294</v>
      </c>
      <c r="I103" s="337"/>
      <c r="J103" s="337"/>
    </row>
    <row r="104" spans="1:10" ht="15.75" customHeight="1">
      <c r="A104" s="290"/>
      <c r="B104" s="290"/>
      <c r="C104" s="290"/>
      <c r="D104" s="290"/>
      <c r="E104" s="290"/>
      <c r="F104" s="290"/>
      <c r="G104" s="290"/>
      <c r="H104" s="358" t="s">
        <v>290</v>
      </c>
      <c r="I104" s="337"/>
      <c r="J104" s="337"/>
    </row>
    <row r="105" spans="1:10" ht="18.75" customHeight="1">
      <c r="A105" s="290"/>
      <c r="B105" s="290"/>
      <c r="C105" s="290"/>
      <c r="D105" s="290"/>
      <c r="E105" s="290"/>
      <c r="F105" s="290"/>
      <c r="G105" s="290"/>
      <c r="H105" s="358" t="s">
        <v>292</v>
      </c>
      <c r="I105" s="337"/>
      <c r="J105" s="337"/>
    </row>
    <row r="106" spans="1:10" ht="17.25" customHeight="1">
      <c r="A106" s="290"/>
      <c r="B106" s="290"/>
      <c r="C106" s="290"/>
      <c r="D106" s="290"/>
      <c r="E106" s="290"/>
      <c r="F106" s="290"/>
      <c r="G106" s="290"/>
      <c r="H106" s="362" t="s">
        <v>293</v>
      </c>
      <c r="I106" s="337"/>
      <c r="J106" s="337"/>
    </row>
    <row r="107" spans="1:10" ht="27.75" customHeight="1">
      <c r="A107" s="297"/>
      <c r="B107" s="297"/>
      <c r="C107" s="297"/>
      <c r="D107" s="297"/>
      <c r="E107" s="297"/>
      <c r="F107" s="297"/>
      <c r="G107" s="297"/>
      <c r="H107" s="350" t="s">
        <v>295</v>
      </c>
      <c r="I107" s="340"/>
      <c r="J107" s="340"/>
    </row>
    <row r="108" spans="1:10" ht="17.25" customHeight="1">
      <c r="A108" s="332" t="s">
        <v>132</v>
      </c>
      <c r="B108" s="352" t="s">
        <v>339</v>
      </c>
      <c r="C108" s="332" t="s">
        <v>346</v>
      </c>
      <c r="D108" s="353" t="s">
        <v>216</v>
      </c>
      <c r="E108" s="286">
        <v>853</v>
      </c>
      <c r="F108" s="286">
        <v>85395</v>
      </c>
      <c r="G108" s="286"/>
      <c r="H108" s="332" t="s">
        <v>286</v>
      </c>
      <c r="I108" s="325">
        <f>SUM(I114+I109)</f>
        <v>422368</v>
      </c>
      <c r="J108" s="325">
        <f>SUM(J114+J109)</f>
        <v>109283</v>
      </c>
    </row>
    <row r="109" spans="1:10" ht="20.25" customHeight="1">
      <c r="A109" s="290"/>
      <c r="B109" s="352" t="s">
        <v>341</v>
      </c>
      <c r="C109" s="290"/>
      <c r="D109" s="290"/>
      <c r="E109" s="290"/>
      <c r="F109" s="290"/>
      <c r="G109" s="290"/>
      <c r="H109" s="290" t="s">
        <v>288</v>
      </c>
      <c r="I109" s="328">
        <f>SUM(I110:I112)</f>
        <v>422368</v>
      </c>
      <c r="J109" s="328">
        <f>SUM(J110:J112)</f>
        <v>109283</v>
      </c>
    </row>
    <row r="110" spans="1:10" ht="27.75" customHeight="1">
      <c r="A110" s="334"/>
      <c r="B110" s="361" t="s">
        <v>347</v>
      </c>
      <c r="C110" s="290"/>
      <c r="D110" s="290"/>
      <c r="E110" s="290"/>
      <c r="F110" s="290"/>
      <c r="G110" s="290"/>
      <c r="H110" s="358" t="s">
        <v>290</v>
      </c>
      <c r="I110" s="337"/>
      <c r="J110" s="337"/>
    </row>
    <row r="111" spans="1:10" ht="18" customHeight="1">
      <c r="A111" s="290"/>
      <c r="B111" s="361" t="s">
        <v>348</v>
      </c>
      <c r="C111" s="290"/>
      <c r="D111" s="290"/>
      <c r="E111" s="290"/>
      <c r="F111" s="290"/>
      <c r="G111" s="290"/>
      <c r="H111" s="358" t="s">
        <v>292</v>
      </c>
      <c r="I111" s="337"/>
      <c r="J111" s="337"/>
    </row>
    <row r="112" spans="1:10" ht="14.25" customHeight="1">
      <c r="A112" s="290"/>
      <c r="B112" s="290"/>
      <c r="C112" s="290"/>
      <c r="D112" s="290"/>
      <c r="E112" s="290"/>
      <c r="F112" s="290"/>
      <c r="G112" s="290"/>
      <c r="H112" s="362" t="s">
        <v>293</v>
      </c>
      <c r="I112" s="328">
        <v>422368</v>
      </c>
      <c r="J112" s="367">
        <v>109283</v>
      </c>
    </row>
    <row r="113" spans="1:10" ht="67.5" customHeight="1">
      <c r="A113" s="290"/>
      <c r="B113" s="334"/>
      <c r="C113" s="290"/>
      <c r="D113" s="290"/>
      <c r="E113" s="290"/>
      <c r="F113" s="290"/>
      <c r="G113" s="363" t="s">
        <v>349</v>
      </c>
      <c r="H113" s="365"/>
      <c r="I113" s="337"/>
      <c r="J113" s="366"/>
    </row>
    <row r="114" spans="1:10" ht="18" customHeight="1">
      <c r="A114" s="290"/>
      <c r="B114" s="290"/>
      <c r="C114" s="290"/>
      <c r="D114" s="290"/>
      <c r="E114" s="290"/>
      <c r="F114" s="290"/>
      <c r="G114" s="290"/>
      <c r="H114" s="290" t="s">
        <v>294</v>
      </c>
      <c r="I114" s="337"/>
      <c r="J114" s="337"/>
    </row>
    <row r="115" spans="1:10" ht="18.75" customHeight="1">
      <c r="A115" s="290"/>
      <c r="B115" s="290"/>
      <c r="C115" s="290"/>
      <c r="D115" s="290"/>
      <c r="E115" s="290"/>
      <c r="F115" s="290"/>
      <c r="G115" s="290"/>
      <c r="H115" s="358" t="s">
        <v>290</v>
      </c>
      <c r="I115" s="337"/>
      <c r="J115" s="337"/>
    </row>
    <row r="116" spans="1:10" ht="18" customHeight="1">
      <c r="A116" s="290"/>
      <c r="B116" s="290"/>
      <c r="C116" s="290"/>
      <c r="D116" s="290"/>
      <c r="E116" s="290"/>
      <c r="F116" s="290"/>
      <c r="G116" s="290"/>
      <c r="H116" s="358" t="s">
        <v>292</v>
      </c>
      <c r="I116" s="337"/>
      <c r="J116" s="337"/>
    </row>
    <row r="117" spans="1:10" ht="17.25" customHeight="1">
      <c r="A117" s="290"/>
      <c r="B117" s="290"/>
      <c r="C117" s="290"/>
      <c r="D117" s="290"/>
      <c r="E117" s="290"/>
      <c r="F117" s="290"/>
      <c r="G117" s="290"/>
      <c r="H117" s="362" t="s">
        <v>293</v>
      </c>
      <c r="I117" s="337"/>
      <c r="J117" s="337"/>
    </row>
    <row r="118" spans="1:10" ht="26.25" customHeight="1">
      <c r="A118" s="297"/>
      <c r="B118" s="297"/>
      <c r="C118" s="297"/>
      <c r="D118" s="297"/>
      <c r="E118" s="297"/>
      <c r="F118" s="297"/>
      <c r="G118" s="297"/>
      <c r="H118" s="350" t="s">
        <v>295</v>
      </c>
      <c r="I118" s="340"/>
      <c r="J118" s="340"/>
    </row>
    <row r="119" spans="1:10" ht="18" customHeight="1">
      <c r="A119" s="332" t="s">
        <v>135</v>
      </c>
      <c r="B119" s="352" t="s">
        <v>339</v>
      </c>
      <c r="C119" s="332" t="s">
        <v>350</v>
      </c>
      <c r="D119" s="353" t="s">
        <v>216</v>
      </c>
      <c r="E119" s="286">
        <v>853</v>
      </c>
      <c r="F119" s="286">
        <v>85395</v>
      </c>
      <c r="G119" s="286"/>
      <c r="H119" s="332" t="s">
        <v>286</v>
      </c>
      <c r="I119" s="325">
        <f>SUM(I126+I120)</f>
        <v>1175865</v>
      </c>
      <c r="J119" s="325">
        <f>SUM(J126+J120)</f>
        <v>64860</v>
      </c>
    </row>
    <row r="120" spans="1:10" ht="17.25" customHeight="1">
      <c r="A120" s="290"/>
      <c r="B120" s="352" t="s">
        <v>341</v>
      </c>
      <c r="C120" s="290"/>
      <c r="D120" s="290"/>
      <c r="E120" s="290"/>
      <c r="F120" s="290"/>
      <c r="G120" s="290"/>
      <c r="H120" s="290" t="s">
        <v>288</v>
      </c>
      <c r="I120" s="328">
        <f>SUM(I121:I124)</f>
        <v>1175865</v>
      </c>
      <c r="J120" s="328">
        <f>SUM(J121:J124)</f>
        <v>64860</v>
      </c>
    </row>
    <row r="121" spans="1:10" ht="24.75" customHeight="1">
      <c r="A121" s="334"/>
      <c r="B121" s="361" t="s">
        <v>347</v>
      </c>
      <c r="C121" s="290"/>
      <c r="D121" s="290"/>
      <c r="E121" s="290"/>
      <c r="F121" s="290"/>
      <c r="G121" s="290"/>
      <c r="H121" s="358" t="s">
        <v>290</v>
      </c>
      <c r="I121" s="337"/>
      <c r="J121" s="337"/>
    </row>
    <row r="122" spans="1:10" ht="15.75" customHeight="1">
      <c r="A122" s="290"/>
      <c r="B122" s="361" t="s">
        <v>351</v>
      </c>
      <c r="C122" s="290"/>
      <c r="D122" s="290"/>
      <c r="E122" s="290"/>
      <c r="F122" s="290"/>
      <c r="G122" s="290"/>
      <c r="H122" s="358" t="s">
        <v>292</v>
      </c>
      <c r="I122" s="337">
        <v>176355</v>
      </c>
      <c r="J122" s="337">
        <v>9730</v>
      </c>
    </row>
    <row r="123" spans="1:10" ht="45.75" customHeight="1">
      <c r="A123" s="290"/>
      <c r="B123" s="334"/>
      <c r="C123" s="290"/>
      <c r="D123" s="290"/>
      <c r="E123" s="290"/>
      <c r="F123" s="290"/>
      <c r="G123" s="363" t="s">
        <v>352</v>
      </c>
      <c r="H123" s="365"/>
      <c r="I123" s="337"/>
      <c r="J123" s="366"/>
    </row>
    <row r="124" spans="1:10" ht="14.25" customHeight="1">
      <c r="A124" s="290"/>
      <c r="B124" s="290"/>
      <c r="C124" s="290"/>
      <c r="D124" s="290"/>
      <c r="E124" s="290"/>
      <c r="F124" s="290"/>
      <c r="G124" s="290"/>
      <c r="H124" s="362" t="s">
        <v>293</v>
      </c>
      <c r="I124" s="328">
        <v>999510</v>
      </c>
      <c r="J124" s="367">
        <v>55130</v>
      </c>
    </row>
    <row r="125" spans="1:10" ht="40.5" customHeight="1">
      <c r="A125" s="290"/>
      <c r="B125" s="334"/>
      <c r="C125" s="290"/>
      <c r="D125" s="290"/>
      <c r="E125" s="290"/>
      <c r="F125" s="290"/>
      <c r="G125" s="363" t="s">
        <v>353</v>
      </c>
      <c r="H125" s="365"/>
      <c r="I125" s="337"/>
      <c r="J125" s="366"/>
    </row>
    <row r="126" spans="1:10" ht="15.75">
      <c r="A126" s="290"/>
      <c r="B126" s="290"/>
      <c r="C126" s="290"/>
      <c r="D126" s="290"/>
      <c r="E126" s="290"/>
      <c r="F126" s="290"/>
      <c r="G126" s="290"/>
      <c r="H126" s="290" t="s">
        <v>294</v>
      </c>
      <c r="I126" s="337"/>
      <c r="J126" s="337"/>
    </row>
    <row r="127" spans="1:10" ht="15.75">
      <c r="A127" s="290"/>
      <c r="B127" s="290"/>
      <c r="C127" s="290"/>
      <c r="D127" s="290"/>
      <c r="E127" s="290"/>
      <c r="F127" s="290"/>
      <c r="G127" s="290"/>
      <c r="H127" s="358" t="s">
        <v>290</v>
      </c>
      <c r="I127" s="337"/>
      <c r="J127" s="337"/>
    </row>
    <row r="128" spans="1:10" ht="15.75">
      <c r="A128" s="290"/>
      <c r="B128" s="290"/>
      <c r="C128" s="290"/>
      <c r="D128" s="290"/>
      <c r="E128" s="290"/>
      <c r="F128" s="290"/>
      <c r="G128" s="290"/>
      <c r="H128" s="358" t="s">
        <v>292</v>
      </c>
      <c r="I128" s="337"/>
      <c r="J128" s="337"/>
    </row>
    <row r="129" spans="1:10" ht="15.75" customHeight="1">
      <c r="A129" s="290"/>
      <c r="B129" s="290"/>
      <c r="C129" s="290"/>
      <c r="D129" s="290"/>
      <c r="E129" s="290"/>
      <c r="F129" s="290"/>
      <c r="G129" s="290"/>
      <c r="H129" s="362" t="s">
        <v>293</v>
      </c>
      <c r="I129" s="337"/>
      <c r="J129" s="337"/>
    </row>
    <row r="130" spans="1:10" ht="21.75" customHeight="1">
      <c r="A130" s="297"/>
      <c r="B130" s="297"/>
      <c r="C130" s="297"/>
      <c r="D130" s="297"/>
      <c r="E130" s="297"/>
      <c r="F130" s="297"/>
      <c r="G130" s="297"/>
      <c r="H130" s="350" t="s">
        <v>295</v>
      </c>
      <c r="I130" s="340"/>
      <c r="J130" s="340"/>
    </row>
    <row r="131" spans="1:10" ht="16.5" customHeight="1">
      <c r="A131" s="332" t="s">
        <v>138</v>
      </c>
      <c r="B131" s="352" t="s">
        <v>339</v>
      </c>
      <c r="C131" s="332" t="s">
        <v>354</v>
      </c>
      <c r="D131" s="353" t="s">
        <v>355</v>
      </c>
      <c r="E131" s="286">
        <v>853</v>
      </c>
      <c r="F131" s="286">
        <v>85395</v>
      </c>
      <c r="G131" s="286"/>
      <c r="H131" s="332" t="s">
        <v>286</v>
      </c>
      <c r="I131" s="325">
        <v>3471515</v>
      </c>
      <c r="J131" s="325">
        <f>SUM(J138+J132)</f>
        <v>782239</v>
      </c>
    </row>
    <row r="132" spans="1:10" ht="15.75" customHeight="1">
      <c r="A132" s="290"/>
      <c r="B132" s="352" t="s">
        <v>356</v>
      </c>
      <c r="C132" s="290"/>
      <c r="D132" s="290"/>
      <c r="E132" s="290"/>
      <c r="F132" s="290"/>
      <c r="G132" s="290"/>
      <c r="H132" s="290" t="s">
        <v>288</v>
      </c>
      <c r="I132" s="328">
        <v>3471515</v>
      </c>
      <c r="J132" s="328">
        <f>SUM(J133:J136)</f>
        <v>782239</v>
      </c>
    </row>
    <row r="133" spans="1:10" ht="21" customHeight="1">
      <c r="A133" s="334"/>
      <c r="B133" s="361" t="s">
        <v>357</v>
      </c>
      <c r="C133" s="290"/>
      <c r="D133" s="290"/>
      <c r="E133" s="290"/>
      <c r="F133" s="290"/>
      <c r="G133" s="368" t="s">
        <v>358</v>
      </c>
      <c r="H133" s="358" t="s">
        <v>290</v>
      </c>
      <c r="I133" s="337">
        <v>178071</v>
      </c>
      <c r="J133" s="337">
        <v>26948</v>
      </c>
    </row>
    <row r="134" spans="1:10" ht="18" customHeight="1">
      <c r="A134" s="290"/>
      <c r="B134" s="361" t="s">
        <v>359</v>
      </c>
      <c r="C134" s="290"/>
      <c r="D134" s="290"/>
      <c r="E134" s="290"/>
      <c r="F134" s="290"/>
      <c r="G134" s="357"/>
      <c r="H134" s="358" t="s">
        <v>292</v>
      </c>
      <c r="I134" s="337">
        <v>69056</v>
      </c>
      <c r="J134" s="337">
        <v>37976</v>
      </c>
    </row>
    <row r="135" spans="1:10" ht="120.75" customHeight="1">
      <c r="A135" s="290"/>
      <c r="B135" s="334"/>
      <c r="C135" s="290"/>
      <c r="D135" s="290"/>
      <c r="E135" s="290"/>
      <c r="F135" s="290"/>
      <c r="G135" s="369" t="s">
        <v>360</v>
      </c>
      <c r="H135" s="358"/>
      <c r="I135" s="337"/>
      <c r="J135" s="337"/>
    </row>
    <row r="136" spans="1:10" ht="20.25" customHeight="1">
      <c r="A136" s="290"/>
      <c r="B136" s="290"/>
      <c r="C136" s="290"/>
      <c r="D136" s="290"/>
      <c r="E136" s="290"/>
      <c r="F136" s="290"/>
      <c r="G136" s="290"/>
      <c r="H136" s="362" t="s">
        <v>293</v>
      </c>
      <c r="I136" s="328">
        <v>3224388</v>
      </c>
      <c r="J136" s="328">
        <v>717315</v>
      </c>
    </row>
    <row r="137" spans="1:10" ht="125.25" customHeight="1">
      <c r="A137" s="290"/>
      <c r="B137" s="334"/>
      <c r="C137" s="290"/>
      <c r="D137" s="290"/>
      <c r="E137" s="290"/>
      <c r="F137" s="290"/>
      <c r="G137" s="363" t="s">
        <v>361</v>
      </c>
      <c r="H137" s="334"/>
      <c r="I137" s="337"/>
      <c r="J137" s="337"/>
    </row>
    <row r="138" spans="1:10" ht="15.75" customHeight="1">
      <c r="A138" s="290"/>
      <c r="B138" s="290"/>
      <c r="C138" s="290"/>
      <c r="D138" s="290"/>
      <c r="E138" s="290"/>
      <c r="F138" s="290"/>
      <c r="G138" s="290"/>
      <c r="H138" s="290" t="s">
        <v>294</v>
      </c>
      <c r="I138" s="337"/>
      <c r="J138" s="337"/>
    </row>
    <row r="139" spans="1:10" ht="17.25" customHeight="1">
      <c r="A139" s="290"/>
      <c r="B139" s="290"/>
      <c r="C139" s="290"/>
      <c r="D139" s="290"/>
      <c r="E139" s="290"/>
      <c r="F139" s="290"/>
      <c r="G139" s="290"/>
      <c r="H139" s="358" t="s">
        <v>290</v>
      </c>
      <c r="I139" s="337"/>
      <c r="J139" s="337"/>
    </row>
    <row r="140" spans="1:10" ht="18" customHeight="1">
      <c r="A140" s="290"/>
      <c r="B140" s="290"/>
      <c r="C140" s="290"/>
      <c r="D140" s="290"/>
      <c r="E140" s="290"/>
      <c r="F140" s="290"/>
      <c r="G140" s="290"/>
      <c r="H140" s="358" t="s">
        <v>292</v>
      </c>
      <c r="I140" s="337"/>
      <c r="J140" s="337"/>
    </row>
    <row r="141" spans="1:10" ht="15" customHeight="1">
      <c r="A141" s="290"/>
      <c r="B141" s="290"/>
      <c r="C141" s="290"/>
      <c r="D141" s="290"/>
      <c r="E141" s="290"/>
      <c r="F141" s="290"/>
      <c r="G141" s="290"/>
      <c r="H141" s="362" t="s">
        <v>293</v>
      </c>
      <c r="I141" s="337"/>
      <c r="J141" s="337"/>
    </row>
    <row r="142" spans="1:10" ht="21" customHeight="1">
      <c r="A142" s="297"/>
      <c r="B142" s="297"/>
      <c r="C142" s="297"/>
      <c r="D142" s="297"/>
      <c r="E142" s="297"/>
      <c r="F142" s="297"/>
      <c r="G142" s="297"/>
      <c r="H142" s="350" t="s">
        <v>295</v>
      </c>
      <c r="I142" s="340"/>
      <c r="J142" s="340"/>
    </row>
    <row r="143" spans="1:10" ht="20.25" customHeight="1">
      <c r="A143" s="352"/>
      <c r="B143" s="370" t="s">
        <v>362</v>
      </c>
      <c r="C143" s="352"/>
      <c r="D143" s="352"/>
      <c r="E143" s="352"/>
      <c r="F143" s="352"/>
      <c r="G143" s="352"/>
      <c r="H143" s="352"/>
      <c r="I143" s="371">
        <f>I9+I19+I29+I41+I53+I64+I75+I86+I97+I108+I119+I131</f>
        <v>8893823.969999999</v>
      </c>
      <c r="J143" s="371">
        <f>J9+J19+J29+J41+J53+J64+J75+J86+J97+J108+J119+J131</f>
        <v>2248246</v>
      </c>
    </row>
    <row r="144" spans="1:10" ht="15.75" customHeight="1">
      <c r="A144" s="352"/>
      <c r="B144" s="352" t="s">
        <v>288</v>
      </c>
      <c r="C144" s="352"/>
      <c r="D144" s="352"/>
      <c r="E144" s="352"/>
      <c r="F144" s="352"/>
      <c r="G144" s="352"/>
      <c r="H144" s="321"/>
      <c r="I144" s="372">
        <f>I10+I20+I30+I42+I54+I65+I76+I87+I98+I109+I120+I132</f>
        <v>7862020.97</v>
      </c>
      <c r="J144" s="372">
        <f>J10+J20+J30+J42+J54+J65+J76+J87+J98+J109+J120+J132</f>
        <v>2225746</v>
      </c>
    </row>
    <row r="145" spans="1:10" ht="18.75" customHeight="1">
      <c r="A145" s="290"/>
      <c r="B145" s="358" t="s">
        <v>290</v>
      </c>
      <c r="C145" s="290"/>
      <c r="D145" s="290"/>
      <c r="E145" s="290"/>
      <c r="F145" s="290"/>
      <c r="G145" s="309"/>
      <c r="H145" s="322"/>
      <c r="I145" s="372">
        <f>I11+I21+I31+I43+I66+I77+I88+I99+I110+I121+I133</f>
        <v>223759</v>
      </c>
      <c r="J145" s="372">
        <f>J11+J21+J31+J43+J66+J77+J88+J99+J110+J121+J133</f>
        <v>31604</v>
      </c>
    </row>
    <row r="146" spans="1:10" ht="18.75" customHeight="1">
      <c r="A146" s="290"/>
      <c r="B146" s="358" t="s">
        <v>292</v>
      </c>
      <c r="C146" s="290"/>
      <c r="D146" s="290"/>
      <c r="E146" s="290"/>
      <c r="F146" s="290"/>
      <c r="G146" s="309"/>
      <c r="H146" s="309"/>
      <c r="I146" s="373">
        <f>I12+I22+I32+I44+I67+I78+I89+I100+I122+I134</f>
        <v>245411</v>
      </c>
      <c r="J146" s="374">
        <f>J12+J22+J32+J44+J67+J78+J89+J100+J122+J134</f>
        <v>47706</v>
      </c>
    </row>
    <row r="147" spans="1:10" ht="18.75" customHeight="1">
      <c r="A147" s="290"/>
      <c r="B147" s="362" t="s">
        <v>293</v>
      </c>
      <c r="C147" s="290"/>
      <c r="D147" s="290"/>
      <c r="E147" s="290"/>
      <c r="F147" s="290"/>
      <c r="G147" s="314"/>
      <c r="H147" s="309"/>
      <c r="I147" s="373">
        <f>I13+I23+I34+I46+I57+I69+I79+I90+I101+I112+I124+I136</f>
        <v>7392850.97</v>
      </c>
      <c r="J147" s="374">
        <f>J13+J23+J34+J46+J57+J69+J79+J90+J101+J112+J124+J136</f>
        <v>2146436</v>
      </c>
    </row>
    <row r="148" spans="1:10" ht="13.5" customHeight="1">
      <c r="A148" s="290"/>
      <c r="B148" s="334" t="s">
        <v>295</v>
      </c>
      <c r="C148" s="290"/>
      <c r="D148" s="290"/>
      <c r="E148" s="290"/>
      <c r="F148" s="290"/>
      <c r="G148" s="309"/>
      <c r="H148" s="375"/>
      <c r="I148" s="376">
        <v>0</v>
      </c>
      <c r="J148" s="377">
        <v>0</v>
      </c>
    </row>
    <row r="149" spans="1:10" ht="15.75">
      <c r="A149" s="352"/>
      <c r="B149" s="352" t="s">
        <v>294</v>
      </c>
      <c r="C149" s="352"/>
      <c r="D149" s="352"/>
      <c r="E149" s="352"/>
      <c r="F149" s="378"/>
      <c r="G149" s="378"/>
      <c r="H149" s="352"/>
      <c r="I149" s="351">
        <f>SUM(I14+I24+I48+I92+I103+I114+I138)</f>
        <v>1031803</v>
      </c>
      <c r="J149" s="351">
        <f>SUM(J14+J24+J48+J92+J103+J114+J138)</f>
        <v>22500</v>
      </c>
    </row>
    <row r="150" spans="1:10" ht="18.75" customHeight="1">
      <c r="A150" s="290"/>
      <c r="B150" s="358" t="s">
        <v>290</v>
      </c>
      <c r="C150" s="290"/>
      <c r="D150" s="290"/>
      <c r="E150" s="290"/>
      <c r="F150" s="379"/>
      <c r="G150" s="379"/>
      <c r="H150" s="290"/>
      <c r="I150" s="328">
        <f>SUM(I15+I25+I49+I93+I104+I115+I139)</f>
        <v>180103</v>
      </c>
      <c r="J150" s="328">
        <f>SUM(J15+J25+J49+J93+J104+J115+J139)</f>
        <v>3375</v>
      </c>
    </row>
    <row r="151" spans="1:10" ht="18" customHeight="1">
      <c r="A151" s="290"/>
      <c r="B151" s="358" t="s">
        <v>292</v>
      </c>
      <c r="C151" s="290"/>
      <c r="D151" s="290"/>
      <c r="E151" s="290"/>
      <c r="F151" s="379"/>
      <c r="G151" s="379"/>
      <c r="H151" s="290"/>
      <c r="I151" s="328">
        <f>SUM(I16+I26+I50+I94+I105+I116)</f>
        <v>0</v>
      </c>
      <c r="J151" s="328">
        <f>SUM(J16+J26+J50+J94+J105+J116)</f>
        <v>0</v>
      </c>
    </row>
    <row r="152" spans="1:10" ht="16.5" customHeight="1">
      <c r="A152" s="290"/>
      <c r="B152" s="362" t="s">
        <v>293</v>
      </c>
      <c r="C152" s="290"/>
      <c r="D152" s="290"/>
      <c r="E152" s="290"/>
      <c r="F152" s="379"/>
      <c r="G152" s="379"/>
      <c r="H152" s="380"/>
      <c r="I152" s="328">
        <f>SUM(I17+I27+I51+I95+I106+I117+I141)</f>
        <v>851700</v>
      </c>
      <c r="J152" s="328">
        <f>SUM(J17+J27+J51+J95+J106+J117+J141)</f>
        <v>19125</v>
      </c>
    </row>
    <row r="153" spans="1:10" ht="18" customHeight="1">
      <c r="A153" s="317"/>
      <c r="B153" s="344" t="s">
        <v>295</v>
      </c>
      <c r="C153" s="297"/>
      <c r="D153" s="297"/>
      <c r="E153" s="297"/>
      <c r="F153" s="381"/>
      <c r="G153" s="381"/>
      <c r="H153" s="297"/>
      <c r="I153" s="351">
        <v>0</v>
      </c>
      <c r="J153" s="351">
        <v>0</v>
      </c>
    </row>
  </sheetData>
  <sheetProtection/>
  <mergeCells count="16">
    <mergeCell ref="J6:J7"/>
    <mergeCell ref="D29:D30"/>
    <mergeCell ref="D41:D42"/>
    <mergeCell ref="D53:D54"/>
    <mergeCell ref="D75:D76"/>
    <mergeCell ref="D86:D87"/>
    <mergeCell ref="H1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387" customWidth="1"/>
    <col min="2" max="2" width="4.00390625" style="387" customWidth="1"/>
    <col min="3" max="3" width="5.8515625" style="387" customWidth="1"/>
    <col min="4" max="4" width="3.7109375" style="387" customWidth="1"/>
    <col min="5" max="5" width="8.421875" style="387" customWidth="1"/>
    <col min="6" max="6" width="8.7109375" style="387" customWidth="1"/>
    <col min="7" max="7" width="7.421875" style="387" customWidth="1"/>
    <col min="8" max="8" width="7.28125" style="387" customWidth="1"/>
    <col min="9" max="9" width="7.7109375" style="387" customWidth="1"/>
    <col min="10" max="10" width="8.140625" style="387" customWidth="1"/>
    <col min="11" max="11" width="8.00390625" style="387" customWidth="1"/>
    <col min="12" max="12" width="8.140625" style="387" customWidth="1"/>
    <col min="13" max="13" width="5.7109375" style="387" customWidth="1"/>
    <col min="14" max="14" width="6.57421875" style="387" customWidth="1"/>
    <col min="15" max="15" width="8.7109375" style="387" customWidth="1"/>
    <col min="16" max="16" width="8.7109375" style="383" customWidth="1"/>
    <col min="17" max="17" width="8.00390625" style="383" customWidth="1"/>
    <col min="18" max="18" width="5.8515625" style="383" customWidth="1"/>
    <col min="19" max="19" width="7.7109375" style="383" customWidth="1"/>
    <col min="20" max="16384" width="9.140625" style="383" customWidth="1"/>
  </cols>
  <sheetData>
    <row r="1" spans="1:19" ht="47.25" customHeight="1">
      <c r="A1" s="121" t="s">
        <v>363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19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84"/>
      <c r="Q2" s="384"/>
      <c r="R2" s="384"/>
      <c r="S2" s="384"/>
    </row>
    <row r="3" spans="1:19" ht="39" customHeight="1">
      <c r="A3" s="385" t="s">
        <v>364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9" ht="18.75">
      <c r="A4" s="386"/>
      <c r="B4" s="386"/>
      <c r="C4" s="386"/>
      <c r="D4" s="386"/>
      <c r="E4" s="386"/>
      <c r="F4" s="386"/>
      <c r="G4" s="386"/>
      <c r="H4" s="386"/>
      <c r="I4" s="386"/>
    </row>
    <row r="5" spans="1:19" ht="12.75">
      <c r="A5" s="388"/>
      <c r="B5" s="388"/>
      <c r="C5" s="388"/>
      <c r="D5" s="388"/>
      <c r="E5" s="388"/>
      <c r="F5" s="388"/>
      <c r="G5" s="388"/>
      <c r="S5" s="389" t="s">
        <v>365</v>
      </c>
    </row>
    <row r="6" spans="1:19" s="394" customFormat="1" ht="11.25">
      <c r="A6" s="390" t="s">
        <v>366</v>
      </c>
      <c r="B6" s="390" t="s">
        <v>2</v>
      </c>
      <c r="C6" s="390" t="s">
        <v>3</v>
      </c>
      <c r="D6" s="390" t="s">
        <v>238</v>
      </c>
      <c r="E6" s="390" t="s">
        <v>367</v>
      </c>
      <c r="F6" s="390" t="s">
        <v>368</v>
      </c>
      <c r="G6" s="391" t="s">
        <v>369</v>
      </c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s="394" customFormat="1" ht="11.25">
      <c r="A7" s="395"/>
      <c r="B7" s="395"/>
      <c r="C7" s="395"/>
      <c r="D7" s="395"/>
      <c r="E7" s="395"/>
      <c r="F7" s="395"/>
      <c r="G7" s="390" t="s">
        <v>370</v>
      </c>
      <c r="H7" s="396" t="s">
        <v>369</v>
      </c>
      <c r="I7" s="396"/>
      <c r="J7" s="396"/>
      <c r="K7" s="396"/>
      <c r="L7" s="396"/>
      <c r="M7" s="396"/>
      <c r="N7" s="396"/>
      <c r="O7" s="390" t="s">
        <v>371</v>
      </c>
      <c r="P7" s="397" t="s">
        <v>369</v>
      </c>
      <c r="Q7" s="398"/>
      <c r="R7" s="398"/>
      <c r="S7" s="399"/>
    </row>
    <row r="8" spans="1:19" s="394" customFormat="1" ht="11.25">
      <c r="A8" s="395"/>
      <c r="B8" s="395"/>
      <c r="C8" s="395"/>
      <c r="D8" s="395"/>
      <c r="E8" s="395"/>
      <c r="F8" s="395"/>
      <c r="G8" s="395"/>
      <c r="H8" s="391" t="s">
        <v>372</v>
      </c>
      <c r="I8" s="393"/>
      <c r="J8" s="390" t="s">
        <v>373</v>
      </c>
      <c r="K8" s="390" t="s">
        <v>374</v>
      </c>
      <c r="L8" s="390" t="s">
        <v>375</v>
      </c>
      <c r="M8" s="390" t="s">
        <v>376</v>
      </c>
      <c r="N8" s="390" t="s">
        <v>377</v>
      </c>
      <c r="O8" s="395"/>
      <c r="P8" s="391" t="s">
        <v>378</v>
      </c>
      <c r="Q8" s="400" t="s">
        <v>100</v>
      </c>
      <c r="R8" s="396" t="s">
        <v>379</v>
      </c>
      <c r="S8" s="396" t="s">
        <v>380</v>
      </c>
    </row>
    <row r="9" spans="1:19" s="394" customFormat="1" ht="94.5">
      <c r="A9" s="401"/>
      <c r="B9" s="401"/>
      <c r="C9" s="401"/>
      <c r="D9" s="401"/>
      <c r="E9" s="401"/>
      <c r="F9" s="401"/>
      <c r="G9" s="401"/>
      <c r="H9" s="402" t="s">
        <v>381</v>
      </c>
      <c r="I9" s="402" t="s">
        <v>382</v>
      </c>
      <c r="J9" s="401"/>
      <c r="K9" s="401"/>
      <c r="L9" s="401"/>
      <c r="M9" s="401"/>
      <c r="N9" s="401"/>
      <c r="O9" s="401"/>
      <c r="P9" s="396"/>
      <c r="Q9" s="403" t="s">
        <v>383</v>
      </c>
      <c r="R9" s="396"/>
      <c r="S9" s="396"/>
    </row>
    <row r="10" spans="1:19" ht="6" customHeight="1">
      <c r="A10" s="404">
        <v>1</v>
      </c>
      <c r="B10" s="404">
        <v>2</v>
      </c>
      <c r="C10" s="404">
        <v>3</v>
      </c>
      <c r="D10" s="404">
        <v>4</v>
      </c>
      <c r="E10" s="404">
        <v>5</v>
      </c>
      <c r="F10" s="404">
        <v>6</v>
      </c>
      <c r="G10" s="404">
        <v>7</v>
      </c>
      <c r="H10" s="404">
        <v>8</v>
      </c>
      <c r="I10" s="404">
        <v>9</v>
      </c>
      <c r="J10" s="404">
        <v>10</v>
      </c>
      <c r="K10" s="404">
        <v>11</v>
      </c>
      <c r="L10" s="404">
        <v>12</v>
      </c>
      <c r="M10" s="404">
        <v>13</v>
      </c>
      <c r="N10" s="404">
        <v>14</v>
      </c>
      <c r="O10" s="404">
        <v>15</v>
      </c>
      <c r="P10" s="404">
        <v>16</v>
      </c>
      <c r="Q10" s="404">
        <v>17</v>
      </c>
      <c r="R10" s="404">
        <v>18</v>
      </c>
      <c r="S10" s="404">
        <v>19</v>
      </c>
    </row>
    <row r="11" spans="1:15" s="409" customFormat="1" ht="30" customHeight="1">
      <c r="A11" s="405" t="s">
        <v>384</v>
      </c>
      <c r="B11" s="406"/>
      <c r="C11" s="406"/>
      <c r="D11" s="407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</row>
    <row r="12" spans="1:19" s="409" customFormat="1" ht="20.25" customHeight="1">
      <c r="A12" s="410" t="s">
        <v>385</v>
      </c>
      <c r="B12" s="410">
        <v>750</v>
      </c>
      <c r="C12" s="410">
        <v>75058</v>
      </c>
      <c r="D12" s="411">
        <v>2310</v>
      </c>
      <c r="E12" s="412">
        <v>6000</v>
      </c>
      <c r="F12" s="412"/>
      <c r="G12" s="412"/>
      <c r="H12" s="412"/>
      <c r="I12" s="412"/>
      <c r="J12" s="412"/>
      <c r="K12" s="412"/>
      <c r="L12" s="413"/>
      <c r="M12" s="413"/>
      <c r="N12" s="413"/>
      <c r="O12" s="413"/>
      <c r="P12" s="414"/>
      <c r="Q12" s="414"/>
      <c r="R12" s="414"/>
      <c r="S12" s="414"/>
    </row>
    <row r="13" spans="1:19" s="409" customFormat="1" ht="20.25" customHeight="1">
      <c r="A13" s="415"/>
      <c r="B13" s="415"/>
      <c r="C13" s="415"/>
      <c r="D13" s="416">
        <v>2510</v>
      </c>
      <c r="E13" s="417"/>
      <c r="F13" s="417">
        <v>6000</v>
      </c>
      <c r="G13" s="417">
        <v>6000</v>
      </c>
      <c r="H13" s="417"/>
      <c r="I13" s="417">
        <v>6000</v>
      </c>
      <c r="J13" s="417"/>
      <c r="K13" s="417"/>
      <c r="L13" s="418"/>
      <c r="M13" s="418"/>
      <c r="N13" s="418"/>
      <c r="O13" s="418"/>
      <c r="P13" s="419"/>
      <c r="Q13" s="419"/>
      <c r="R13" s="419"/>
      <c r="S13" s="419"/>
    </row>
    <row r="14" spans="1:15" s="409" customFormat="1" ht="14.25" customHeight="1">
      <c r="A14" s="420" t="s">
        <v>386</v>
      </c>
      <c r="B14" s="421"/>
      <c r="C14" s="421"/>
      <c r="D14" s="422"/>
      <c r="E14" s="423">
        <f>SUM(E12:E13)</f>
        <v>6000</v>
      </c>
      <c r="F14" s="423">
        <f>SUM(F12:F13)</f>
        <v>6000</v>
      </c>
      <c r="G14" s="423">
        <f>SUM(G12:G13)</f>
        <v>6000</v>
      </c>
      <c r="H14" s="423"/>
      <c r="I14" s="424">
        <v>6000</v>
      </c>
      <c r="J14" s="423"/>
      <c r="K14" s="408"/>
      <c r="L14" s="408"/>
      <c r="M14" s="408"/>
      <c r="N14" s="408"/>
      <c r="O14" s="408"/>
    </row>
    <row r="15" spans="1:19" s="409" customFormat="1" ht="20.25" customHeight="1">
      <c r="A15" s="410" t="s">
        <v>387</v>
      </c>
      <c r="B15" s="410">
        <v>853</v>
      </c>
      <c r="C15" s="410">
        <v>85311</v>
      </c>
      <c r="D15" s="411">
        <v>2330</v>
      </c>
      <c r="E15" s="412">
        <v>141054</v>
      </c>
      <c r="F15" s="412"/>
      <c r="G15" s="412"/>
      <c r="H15" s="412"/>
      <c r="I15" s="412"/>
      <c r="J15" s="412"/>
      <c r="K15" s="412"/>
      <c r="L15" s="413"/>
      <c r="M15" s="413"/>
      <c r="N15" s="413"/>
      <c r="O15" s="413"/>
      <c r="P15" s="414"/>
      <c r="Q15" s="414"/>
      <c r="R15" s="414"/>
      <c r="S15" s="414"/>
    </row>
    <row r="16" spans="1:19" s="409" customFormat="1" ht="20.25" customHeight="1">
      <c r="A16" s="415"/>
      <c r="B16" s="415"/>
      <c r="C16" s="415"/>
      <c r="D16" s="411">
        <v>2510</v>
      </c>
      <c r="E16" s="412"/>
      <c r="F16" s="412">
        <v>141054</v>
      </c>
      <c r="G16" s="412">
        <v>141054</v>
      </c>
      <c r="H16" s="412"/>
      <c r="I16" s="412"/>
      <c r="J16" s="412">
        <v>141054</v>
      </c>
      <c r="K16" s="412"/>
      <c r="L16" s="413"/>
      <c r="M16" s="413"/>
      <c r="N16" s="413"/>
      <c r="O16" s="413"/>
      <c r="P16" s="414"/>
      <c r="Q16" s="414"/>
      <c r="R16" s="414"/>
      <c r="S16" s="414"/>
    </row>
    <row r="17" spans="1:15" s="409" customFormat="1" ht="14.25" customHeight="1">
      <c r="A17" s="420" t="s">
        <v>388</v>
      </c>
      <c r="B17" s="421"/>
      <c r="C17" s="421"/>
      <c r="D17" s="422"/>
      <c r="E17" s="423">
        <f>SUM(E15:E16)</f>
        <v>141054</v>
      </c>
      <c r="F17" s="423">
        <f>SUM(F15:F16)</f>
        <v>141054</v>
      </c>
      <c r="G17" s="423">
        <f>SUM(G16:G16)</f>
        <v>141054</v>
      </c>
      <c r="H17" s="423"/>
      <c r="I17" s="408"/>
      <c r="J17" s="423">
        <f>SUM(J16)</f>
        <v>141054</v>
      </c>
      <c r="K17" s="408"/>
      <c r="L17" s="408"/>
      <c r="M17" s="408"/>
      <c r="N17" s="408"/>
      <c r="O17" s="408"/>
    </row>
    <row r="18" spans="1:15" s="409" customFormat="1" ht="31.5" customHeight="1">
      <c r="A18" s="425" t="s">
        <v>389</v>
      </c>
      <c r="B18" s="426"/>
      <c r="C18" s="426"/>
      <c r="D18" s="407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</row>
    <row r="19" spans="1:19" s="409" customFormat="1" ht="11.25" customHeight="1">
      <c r="A19" s="410" t="s">
        <v>390</v>
      </c>
      <c r="B19" s="410">
        <v>801</v>
      </c>
      <c r="C19" s="410">
        <v>80195</v>
      </c>
      <c r="D19" s="411">
        <v>2320</v>
      </c>
      <c r="E19" s="412">
        <v>942</v>
      </c>
      <c r="F19" s="412"/>
      <c r="G19" s="412"/>
      <c r="H19" s="412"/>
      <c r="I19" s="412"/>
      <c r="J19" s="412"/>
      <c r="K19" s="412"/>
      <c r="L19" s="413"/>
      <c r="M19" s="413"/>
      <c r="N19" s="413"/>
      <c r="O19" s="413"/>
      <c r="P19" s="414"/>
      <c r="Q19" s="414"/>
      <c r="R19" s="414"/>
      <c r="S19" s="414"/>
    </row>
    <row r="20" spans="1:19" s="409" customFormat="1" ht="11.25" customHeight="1">
      <c r="A20" s="415"/>
      <c r="B20" s="415"/>
      <c r="C20" s="415"/>
      <c r="D20" s="411"/>
      <c r="E20" s="412"/>
      <c r="F20" s="412">
        <v>942</v>
      </c>
      <c r="G20" s="412">
        <v>942</v>
      </c>
      <c r="H20" s="412">
        <v>865</v>
      </c>
      <c r="I20" s="412">
        <v>77</v>
      </c>
      <c r="J20" s="412"/>
      <c r="K20" s="412"/>
      <c r="L20" s="413"/>
      <c r="M20" s="413"/>
      <c r="N20" s="413"/>
      <c r="O20" s="413"/>
      <c r="P20" s="414"/>
      <c r="Q20" s="414"/>
      <c r="R20" s="414"/>
      <c r="S20" s="414"/>
    </row>
    <row r="21" spans="1:19" s="409" customFormat="1" ht="11.25" customHeight="1">
      <c r="A21" s="415"/>
      <c r="B21" s="415"/>
      <c r="C21" s="415"/>
      <c r="D21" s="411">
        <v>4010</v>
      </c>
      <c r="E21" s="412"/>
      <c r="F21" s="412">
        <v>723</v>
      </c>
      <c r="G21" s="412">
        <v>723</v>
      </c>
      <c r="H21" s="412">
        <v>723</v>
      </c>
      <c r="I21" s="412"/>
      <c r="J21" s="412"/>
      <c r="K21" s="412"/>
      <c r="L21" s="413"/>
      <c r="M21" s="413"/>
      <c r="N21" s="413"/>
      <c r="O21" s="413"/>
      <c r="P21" s="414"/>
      <c r="Q21" s="414"/>
      <c r="R21" s="414"/>
      <c r="S21" s="414"/>
    </row>
    <row r="22" spans="1:19" s="409" customFormat="1" ht="11.25" customHeight="1">
      <c r="A22" s="415"/>
      <c r="B22" s="415"/>
      <c r="C22" s="415"/>
      <c r="D22" s="411">
        <v>4110</v>
      </c>
      <c r="E22" s="412"/>
      <c r="F22" s="412">
        <v>124</v>
      </c>
      <c r="G22" s="412">
        <v>124</v>
      </c>
      <c r="H22" s="412">
        <v>124</v>
      </c>
      <c r="I22" s="412"/>
      <c r="J22" s="412"/>
      <c r="K22" s="412"/>
      <c r="L22" s="413"/>
      <c r="M22" s="413"/>
      <c r="N22" s="413"/>
      <c r="O22" s="413"/>
      <c r="P22" s="414"/>
      <c r="Q22" s="414"/>
      <c r="R22" s="414"/>
      <c r="S22" s="414"/>
    </row>
    <row r="23" spans="1:19" s="409" customFormat="1" ht="11.25" customHeight="1">
      <c r="A23" s="415"/>
      <c r="B23" s="415"/>
      <c r="C23" s="415"/>
      <c r="D23" s="411">
        <v>4120</v>
      </c>
      <c r="E23" s="412"/>
      <c r="F23" s="412">
        <v>18</v>
      </c>
      <c r="G23" s="412">
        <v>18</v>
      </c>
      <c r="H23" s="412">
        <v>18</v>
      </c>
      <c r="I23" s="412"/>
      <c r="J23" s="412"/>
      <c r="K23" s="412"/>
      <c r="L23" s="413"/>
      <c r="M23" s="413"/>
      <c r="N23" s="413"/>
      <c r="O23" s="413"/>
      <c r="P23" s="414"/>
      <c r="Q23" s="414"/>
      <c r="R23" s="414"/>
      <c r="S23" s="414"/>
    </row>
    <row r="24" spans="1:19" s="409" customFormat="1" ht="11.25" customHeight="1">
      <c r="A24" s="427"/>
      <c r="B24" s="427"/>
      <c r="C24" s="427"/>
      <c r="D24" s="411">
        <v>4440</v>
      </c>
      <c r="E24" s="412"/>
      <c r="F24" s="412">
        <v>77</v>
      </c>
      <c r="G24" s="412">
        <v>77</v>
      </c>
      <c r="H24" s="412"/>
      <c r="I24" s="412">
        <v>77</v>
      </c>
      <c r="J24" s="412"/>
      <c r="K24" s="412"/>
      <c r="L24" s="413"/>
      <c r="M24" s="413"/>
      <c r="N24" s="413"/>
      <c r="O24" s="413"/>
      <c r="P24" s="414"/>
      <c r="Q24" s="414"/>
      <c r="R24" s="414"/>
      <c r="S24" s="414"/>
    </row>
    <row r="25" spans="1:19" s="409" customFormat="1" ht="11.25" customHeight="1">
      <c r="A25" s="420" t="s">
        <v>391</v>
      </c>
      <c r="B25" s="421"/>
      <c r="C25" s="421"/>
      <c r="D25" s="422"/>
      <c r="E25" s="428">
        <f>SUM(E19:E24)</f>
        <v>942</v>
      </c>
      <c r="F25" s="428">
        <f>SUM(F21:F24)</f>
        <v>942</v>
      </c>
      <c r="G25" s="428">
        <f>SUM(G21:G24)</f>
        <v>942</v>
      </c>
      <c r="H25" s="428">
        <f>SUM(H21:H24)</f>
        <v>865</v>
      </c>
      <c r="I25" s="428">
        <f>SUM(I21:I24)</f>
        <v>77</v>
      </c>
      <c r="J25" s="428"/>
      <c r="K25" s="428"/>
      <c r="L25" s="429"/>
      <c r="M25" s="429"/>
      <c r="N25" s="429"/>
      <c r="O25" s="429"/>
      <c r="P25" s="430"/>
      <c r="Q25" s="430"/>
      <c r="R25" s="430"/>
      <c r="S25" s="430"/>
    </row>
    <row r="26" spans="1:19" s="431" customFormat="1" ht="13.5" customHeight="1">
      <c r="A26" s="410" t="s">
        <v>392</v>
      </c>
      <c r="B26" s="410">
        <v>852</v>
      </c>
      <c r="C26" s="410">
        <v>85201</v>
      </c>
      <c r="D26" s="411">
        <v>2320</v>
      </c>
      <c r="E26" s="412">
        <v>404534</v>
      </c>
      <c r="F26" s="412"/>
      <c r="G26" s="412"/>
      <c r="H26" s="412"/>
      <c r="I26" s="412"/>
      <c r="J26" s="412"/>
      <c r="K26" s="412"/>
      <c r="L26" s="413"/>
      <c r="M26" s="413"/>
      <c r="N26" s="413"/>
      <c r="O26" s="413"/>
      <c r="P26" s="414"/>
      <c r="Q26" s="414"/>
      <c r="R26" s="414"/>
      <c r="S26" s="414"/>
    </row>
    <row r="27" spans="1:19" s="431" customFormat="1" ht="10.5" customHeight="1">
      <c r="A27" s="415"/>
      <c r="B27" s="415"/>
      <c r="C27" s="415"/>
      <c r="D27" s="411"/>
      <c r="E27" s="412"/>
      <c r="F27" s="412">
        <v>404534</v>
      </c>
      <c r="G27" s="412">
        <v>404534</v>
      </c>
      <c r="H27" s="412">
        <v>171078</v>
      </c>
      <c r="I27" s="412">
        <v>230017</v>
      </c>
      <c r="J27" s="412"/>
      <c r="K27" s="412">
        <v>3439</v>
      </c>
      <c r="L27" s="413"/>
      <c r="M27" s="413"/>
      <c r="N27" s="413"/>
      <c r="O27" s="413"/>
      <c r="P27" s="414"/>
      <c r="Q27" s="414"/>
      <c r="R27" s="414"/>
      <c r="S27" s="414"/>
    </row>
    <row r="28" spans="1:19" s="431" customFormat="1" ht="12" customHeight="1">
      <c r="A28" s="415"/>
      <c r="B28" s="415"/>
      <c r="C28" s="415"/>
      <c r="D28" s="411">
        <v>4010</v>
      </c>
      <c r="E28" s="412"/>
      <c r="F28" s="412"/>
      <c r="G28" s="412"/>
      <c r="H28" s="412">
        <v>145430</v>
      </c>
      <c r="I28" s="412"/>
      <c r="J28" s="412"/>
      <c r="K28" s="412"/>
      <c r="L28" s="413"/>
      <c r="M28" s="413"/>
      <c r="N28" s="413"/>
      <c r="O28" s="413"/>
      <c r="P28" s="414"/>
      <c r="Q28" s="414"/>
      <c r="R28" s="414"/>
      <c r="S28" s="414"/>
    </row>
    <row r="29" spans="1:19" s="431" customFormat="1" ht="12" customHeight="1">
      <c r="A29" s="415"/>
      <c r="B29" s="415"/>
      <c r="C29" s="415"/>
      <c r="D29" s="411">
        <v>4110</v>
      </c>
      <c r="E29" s="412"/>
      <c r="F29" s="412"/>
      <c r="G29" s="412"/>
      <c r="H29" s="412">
        <v>22088</v>
      </c>
      <c r="I29" s="412"/>
      <c r="J29" s="412"/>
      <c r="K29" s="412"/>
      <c r="L29" s="413"/>
      <c r="M29" s="413"/>
      <c r="N29" s="413"/>
      <c r="O29" s="413"/>
      <c r="P29" s="414"/>
      <c r="Q29" s="414"/>
      <c r="R29" s="414"/>
      <c r="S29" s="414"/>
    </row>
    <row r="30" spans="1:19" s="431" customFormat="1" ht="11.25" customHeight="1">
      <c r="A30" s="415"/>
      <c r="B30" s="415"/>
      <c r="C30" s="415"/>
      <c r="D30" s="411">
        <v>4120</v>
      </c>
      <c r="E30" s="412"/>
      <c r="F30" s="412"/>
      <c r="G30" s="412"/>
      <c r="H30" s="412">
        <v>3560</v>
      </c>
      <c r="I30" s="412"/>
      <c r="J30" s="412"/>
      <c r="K30" s="412"/>
      <c r="L30" s="413"/>
      <c r="M30" s="413"/>
      <c r="N30" s="413"/>
      <c r="O30" s="413"/>
      <c r="P30" s="414"/>
      <c r="Q30" s="414"/>
      <c r="R30" s="414"/>
      <c r="S30" s="414"/>
    </row>
    <row r="31" spans="1:19" s="431" customFormat="1" ht="11.25" customHeight="1">
      <c r="A31" s="415"/>
      <c r="B31" s="415"/>
      <c r="C31" s="415"/>
      <c r="D31" s="411">
        <v>4210</v>
      </c>
      <c r="E31" s="412"/>
      <c r="F31" s="412"/>
      <c r="G31" s="412"/>
      <c r="H31" s="412"/>
      <c r="I31" s="412">
        <v>57282</v>
      </c>
      <c r="J31" s="412"/>
      <c r="K31" s="412"/>
      <c r="L31" s="413"/>
      <c r="M31" s="413"/>
      <c r="N31" s="413"/>
      <c r="O31" s="413"/>
      <c r="P31" s="414"/>
      <c r="Q31" s="414"/>
      <c r="R31" s="414"/>
      <c r="S31" s="414"/>
    </row>
    <row r="32" spans="1:19" s="431" customFormat="1" ht="11.25" customHeight="1">
      <c r="A32" s="415"/>
      <c r="B32" s="415"/>
      <c r="C32" s="415"/>
      <c r="D32" s="411">
        <v>4220</v>
      </c>
      <c r="E32" s="412"/>
      <c r="F32" s="412"/>
      <c r="G32" s="412"/>
      <c r="H32" s="412"/>
      <c r="I32" s="412">
        <v>44701</v>
      </c>
      <c r="J32" s="412"/>
      <c r="K32" s="412"/>
      <c r="L32" s="413"/>
      <c r="M32" s="413"/>
      <c r="N32" s="413"/>
      <c r="O32" s="413"/>
      <c r="P32" s="414"/>
      <c r="Q32" s="414"/>
      <c r="R32" s="414"/>
      <c r="S32" s="414"/>
    </row>
    <row r="33" spans="1:19" s="431" customFormat="1" ht="11.25" customHeight="1">
      <c r="A33" s="415"/>
      <c r="B33" s="415"/>
      <c r="C33" s="415"/>
      <c r="D33" s="411">
        <v>4260</v>
      </c>
      <c r="E33" s="412"/>
      <c r="F33" s="412"/>
      <c r="G33" s="412"/>
      <c r="H33" s="412"/>
      <c r="I33" s="412">
        <v>36408</v>
      </c>
      <c r="J33" s="412"/>
      <c r="K33" s="412"/>
      <c r="L33" s="413"/>
      <c r="M33" s="413"/>
      <c r="N33" s="413"/>
      <c r="O33" s="413"/>
      <c r="P33" s="414"/>
      <c r="Q33" s="414"/>
      <c r="R33" s="414"/>
      <c r="S33" s="414"/>
    </row>
    <row r="34" spans="1:19" s="431" customFormat="1" ht="11.25" customHeight="1">
      <c r="A34" s="415"/>
      <c r="B34" s="415"/>
      <c r="C34" s="415"/>
      <c r="D34" s="411">
        <v>4270</v>
      </c>
      <c r="E34" s="412"/>
      <c r="F34" s="412"/>
      <c r="G34" s="412"/>
      <c r="H34" s="412"/>
      <c r="I34" s="412">
        <v>5663</v>
      </c>
      <c r="J34" s="412"/>
      <c r="K34" s="412"/>
      <c r="L34" s="413"/>
      <c r="M34" s="413"/>
      <c r="N34" s="413"/>
      <c r="O34" s="413"/>
      <c r="P34" s="414"/>
      <c r="Q34" s="414"/>
      <c r="R34" s="414"/>
      <c r="S34" s="414"/>
    </row>
    <row r="35" spans="1:19" s="431" customFormat="1" ht="11.25" customHeight="1">
      <c r="A35" s="415"/>
      <c r="B35" s="415"/>
      <c r="C35" s="415"/>
      <c r="D35" s="411">
        <v>4300</v>
      </c>
      <c r="E35" s="412"/>
      <c r="F35" s="412"/>
      <c r="G35" s="412"/>
      <c r="H35" s="412"/>
      <c r="I35" s="412">
        <v>70591</v>
      </c>
      <c r="J35" s="412"/>
      <c r="K35" s="412"/>
      <c r="L35" s="413"/>
      <c r="M35" s="413"/>
      <c r="N35" s="413"/>
      <c r="O35" s="413"/>
      <c r="P35" s="414"/>
      <c r="Q35" s="414"/>
      <c r="R35" s="414"/>
      <c r="S35" s="414"/>
    </row>
    <row r="36" spans="1:19" s="431" customFormat="1" ht="11.25" customHeight="1">
      <c r="A36" s="415"/>
      <c r="B36" s="415"/>
      <c r="C36" s="415"/>
      <c r="D36" s="411">
        <v>4370</v>
      </c>
      <c r="E36" s="412"/>
      <c r="F36" s="412"/>
      <c r="G36" s="412"/>
      <c r="H36" s="412"/>
      <c r="I36" s="412">
        <v>3519</v>
      </c>
      <c r="J36" s="412"/>
      <c r="K36" s="412"/>
      <c r="L36" s="413"/>
      <c r="M36" s="413"/>
      <c r="N36" s="413"/>
      <c r="O36" s="413"/>
      <c r="P36" s="414"/>
      <c r="Q36" s="414"/>
      <c r="R36" s="414"/>
      <c r="S36" s="414"/>
    </row>
    <row r="37" spans="1:19" s="431" customFormat="1" ht="11.25" customHeight="1">
      <c r="A37" s="415"/>
      <c r="B37" s="415"/>
      <c r="C37" s="415"/>
      <c r="D37" s="411">
        <v>4430</v>
      </c>
      <c r="E37" s="412"/>
      <c r="F37" s="412"/>
      <c r="G37" s="412"/>
      <c r="H37" s="412"/>
      <c r="I37" s="412">
        <v>971</v>
      </c>
      <c r="J37" s="412"/>
      <c r="K37" s="412"/>
      <c r="L37" s="413"/>
      <c r="M37" s="413"/>
      <c r="N37" s="413"/>
      <c r="O37" s="413"/>
      <c r="P37" s="414"/>
      <c r="Q37" s="414"/>
      <c r="R37" s="414"/>
      <c r="S37" s="414"/>
    </row>
    <row r="38" spans="1:19" s="431" customFormat="1" ht="11.25" customHeight="1">
      <c r="A38" s="415"/>
      <c r="B38" s="415"/>
      <c r="C38" s="415"/>
      <c r="D38" s="411">
        <v>4440</v>
      </c>
      <c r="E38" s="412"/>
      <c r="F38" s="412"/>
      <c r="G38" s="412"/>
      <c r="H38" s="412"/>
      <c r="I38" s="412">
        <v>8819</v>
      </c>
      <c r="J38" s="412"/>
      <c r="K38" s="412"/>
      <c r="L38" s="413"/>
      <c r="M38" s="413"/>
      <c r="N38" s="413"/>
      <c r="O38" s="413"/>
      <c r="P38" s="414"/>
      <c r="Q38" s="414"/>
      <c r="R38" s="414"/>
      <c r="S38" s="414"/>
    </row>
    <row r="39" spans="1:19" s="431" customFormat="1" ht="11.25" customHeight="1">
      <c r="A39" s="415"/>
      <c r="B39" s="415"/>
      <c r="C39" s="415"/>
      <c r="D39" s="411">
        <v>4700</v>
      </c>
      <c r="E39" s="412"/>
      <c r="F39" s="412"/>
      <c r="G39" s="412"/>
      <c r="H39" s="412"/>
      <c r="I39" s="412">
        <v>2063</v>
      </c>
      <c r="J39" s="412"/>
      <c r="K39" s="412"/>
      <c r="L39" s="413"/>
      <c r="M39" s="413"/>
      <c r="N39" s="413"/>
      <c r="O39" s="413"/>
      <c r="P39" s="414"/>
      <c r="Q39" s="414"/>
      <c r="R39" s="414"/>
      <c r="S39" s="414"/>
    </row>
    <row r="40" spans="1:19" s="431" customFormat="1" ht="11.25" customHeight="1">
      <c r="A40" s="427"/>
      <c r="B40" s="427"/>
      <c r="C40" s="427"/>
      <c r="D40" s="411">
        <v>3110</v>
      </c>
      <c r="E40" s="412"/>
      <c r="F40" s="412"/>
      <c r="G40" s="412"/>
      <c r="H40" s="412"/>
      <c r="I40" s="412"/>
      <c r="J40" s="412"/>
      <c r="K40" s="412">
        <v>3439</v>
      </c>
      <c r="L40" s="413"/>
      <c r="M40" s="413"/>
      <c r="N40" s="413"/>
      <c r="O40" s="413"/>
      <c r="P40" s="414"/>
      <c r="Q40" s="414"/>
      <c r="R40" s="414"/>
      <c r="S40" s="414"/>
    </row>
    <row r="41" spans="1:19" s="431" customFormat="1" ht="10.5" customHeight="1">
      <c r="A41" s="432" t="s">
        <v>393</v>
      </c>
      <c r="B41" s="433">
        <v>852</v>
      </c>
      <c r="C41" s="433">
        <v>85204</v>
      </c>
      <c r="D41" s="434">
        <v>2320</v>
      </c>
      <c r="E41" s="413">
        <v>235046</v>
      </c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4"/>
      <c r="Q41" s="414"/>
      <c r="R41" s="414"/>
      <c r="S41" s="414"/>
    </row>
    <row r="42" spans="1:19" s="431" customFormat="1" ht="10.5" customHeight="1">
      <c r="A42" s="435"/>
      <c r="B42" s="433"/>
      <c r="C42" s="433"/>
      <c r="D42" s="434">
        <v>3110</v>
      </c>
      <c r="E42" s="413"/>
      <c r="F42" s="413">
        <v>235046</v>
      </c>
      <c r="G42" s="413">
        <v>235046</v>
      </c>
      <c r="H42" s="413"/>
      <c r="I42" s="413"/>
      <c r="J42" s="413"/>
      <c r="K42" s="413">
        <v>235046</v>
      </c>
      <c r="L42" s="413"/>
      <c r="M42" s="413"/>
      <c r="N42" s="413"/>
      <c r="O42" s="413"/>
      <c r="P42" s="414"/>
      <c r="Q42" s="414"/>
      <c r="R42" s="414"/>
      <c r="S42" s="414"/>
    </row>
    <row r="43" spans="1:15" s="437" customFormat="1" ht="10.5" customHeight="1">
      <c r="A43" s="420" t="s">
        <v>394</v>
      </c>
      <c r="B43" s="421"/>
      <c r="C43" s="421"/>
      <c r="D43" s="422"/>
      <c r="E43" s="423">
        <v>639580</v>
      </c>
      <c r="F43" s="423">
        <v>639580</v>
      </c>
      <c r="G43" s="423">
        <v>639580</v>
      </c>
      <c r="H43" s="423">
        <v>171078</v>
      </c>
      <c r="I43" s="423">
        <v>230017</v>
      </c>
      <c r="J43" s="436"/>
      <c r="K43" s="423">
        <v>238485</v>
      </c>
      <c r="L43" s="436"/>
      <c r="M43" s="436"/>
      <c r="N43" s="436"/>
      <c r="O43" s="436"/>
    </row>
    <row r="44" spans="1:15" s="409" customFormat="1" ht="30.75" customHeight="1">
      <c r="A44" s="438" t="s">
        <v>395</v>
      </c>
      <c r="B44" s="439"/>
      <c r="C44" s="439"/>
      <c r="D44" s="407"/>
      <c r="E44" s="440"/>
      <c r="F44" s="408"/>
      <c r="G44" s="408"/>
      <c r="H44" s="408"/>
      <c r="I44" s="408"/>
      <c r="J44" s="408"/>
      <c r="K44" s="408"/>
      <c r="L44" s="408"/>
      <c r="M44" s="408"/>
      <c r="N44" s="408"/>
      <c r="O44" s="408"/>
    </row>
    <row r="45" spans="1:19" ht="27" customHeight="1">
      <c r="A45" s="441" t="s">
        <v>396</v>
      </c>
      <c r="B45" s="410">
        <v>600</v>
      </c>
      <c r="C45" s="410">
        <v>60014</v>
      </c>
      <c r="D45" s="442">
        <v>6300</v>
      </c>
      <c r="E45" s="443">
        <v>1114782</v>
      </c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5"/>
      <c r="R45" s="446"/>
      <c r="S45" s="446"/>
    </row>
    <row r="46" spans="1:19" ht="36" customHeight="1">
      <c r="A46" s="447"/>
      <c r="B46" s="427"/>
      <c r="C46" s="427"/>
      <c r="D46" s="448">
        <v>6050</v>
      </c>
      <c r="E46" s="449"/>
      <c r="F46" s="449">
        <v>1114782</v>
      </c>
      <c r="G46" s="449"/>
      <c r="H46" s="449"/>
      <c r="I46" s="449"/>
      <c r="J46" s="449"/>
      <c r="K46" s="449"/>
      <c r="L46" s="449"/>
      <c r="M46" s="449"/>
      <c r="N46" s="449"/>
      <c r="O46" s="449">
        <v>1114782</v>
      </c>
      <c r="P46" s="449">
        <v>1114782</v>
      </c>
      <c r="Q46" s="450"/>
      <c r="R46" s="451"/>
      <c r="S46" s="451"/>
    </row>
    <row r="47" spans="1:19" s="450" customFormat="1" ht="24" customHeight="1">
      <c r="A47" s="452" t="s">
        <v>397</v>
      </c>
      <c r="B47" s="410">
        <v>600</v>
      </c>
      <c r="C47" s="410">
        <v>60014</v>
      </c>
      <c r="D47" s="448">
        <v>6300</v>
      </c>
      <c r="E47" s="449">
        <v>500000</v>
      </c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53"/>
      <c r="R47" s="451"/>
      <c r="S47" s="451"/>
    </row>
    <row r="48" spans="1:19" s="450" customFormat="1" ht="18.75" customHeight="1">
      <c r="A48" s="454"/>
      <c r="B48" s="427"/>
      <c r="C48" s="427"/>
      <c r="D48" s="448">
        <v>6050</v>
      </c>
      <c r="E48" s="449"/>
      <c r="F48" s="449">
        <v>500000</v>
      </c>
      <c r="G48" s="449"/>
      <c r="H48" s="449"/>
      <c r="I48" s="449"/>
      <c r="J48" s="449"/>
      <c r="K48" s="449"/>
      <c r="L48" s="449"/>
      <c r="M48" s="449"/>
      <c r="N48" s="449"/>
      <c r="O48" s="449">
        <v>500000</v>
      </c>
      <c r="P48" s="449">
        <v>500000</v>
      </c>
      <c r="R48" s="451"/>
      <c r="S48" s="451"/>
    </row>
    <row r="49" spans="1:19" s="450" customFormat="1" ht="18.75" customHeight="1">
      <c r="A49" s="452" t="s">
        <v>126</v>
      </c>
      <c r="B49" s="410">
        <v>600</v>
      </c>
      <c r="C49" s="410">
        <v>60014</v>
      </c>
      <c r="D49" s="448">
        <v>6300</v>
      </c>
      <c r="E49" s="449">
        <v>300000</v>
      </c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53"/>
      <c r="R49" s="451"/>
      <c r="S49" s="451"/>
    </row>
    <row r="50" spans="1:19" s="450" customFormat="1" ht="18.75" customHeight="1">
      <c r="A50" s="454"/>
      <c r="B50" s="427"/>
      <c r="C50" s="427"/>
      <c r="D50" s="448">
        <v>6050</v>
      </c>
      <c r="E50" s="449"/>
      <c r="F50" s="449">
        <v>300000</v>
      </c>
      <c r="G50" s="449"/>
      <c r="H50" s="449"/>
      <c r="I50" s="449"/>
      <c r="J50" s="449"/>
      <c r="K50" s="449"/>
      <c r="L50" s="449"/>
      <c r="M50" s="449"/>
      <c r="N50" s="449"/>
      <c r="O50" s="449">
        <v>300000</v>
      </c>
      <c r="P50" s="453">
        <v>300000</v>
      </c>
      <c r="R50" s="451"/>
      <c r="S50" s="451"/>
    </row>
    <row r="51" spans="1:19" s="450" customFormat="1" ht="18.75" customHeight="1">
      <c r="A51" s="452" t="s">
        <v>398</v>
      </c>
      <c r="B51" s="410">
        <v>600</v>
      </c>
      <c r="C51" s="410">
        <v>60014</v>
      </c>
      <c r="D51" s="448">
        <v>6300</v>
      </c>
      <c r="E51" s="449">
        <v>193160</v>
      </c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53"/>
      <c r="R51" s="451"/>
      <c r="S51" s="451"/>
    </row>
    <row r="52" spans="1:19" s="450" customFormat="1" ht="18.75" customHeight="1">
      <c r="A52" s="454"/>
      <c r="B52" s="427"/>
      <c r="C52" s="427"/>
      <c r="D52" s="448">
        <v>6050</v>
      </c>
      <c r="E52" s="449"/>
      <c r="F52" s="449">
        <v>193160</v>
      </c>
      <c r="G52" s="449"/>
      <c r="H52" s="449"/>
      <c r="I52" s="449"/>
      <c r="J52" s="449"/>
      <c r="K52" s="449"/>
      <c r="L52" s="449"/>
      <c r="M52" s="449"/>
      <c r="N52" s="449"/>
      <c r="O52" s="449">
        <v>193160</v>
      </c>
      <c r="P52" s="449">
        <v>193160</v>
      </c>
      <c r="R52" s="451"/>
      <c r="S52" s="451"/>
    </row>
    <row r="53" spans="1:19" s="450" customFormat="1" ht="20.25" customHeight="1">
      <c r="A53" s="452" t="s">
        <v>399</v>
      </c>
      <c r="B53" s="410">
        <v>600</v>
      </c>
      <c r="C53" s="410">
        <v>60014</v>
      </c>
      <c r="D53" s="448">
        <v>6300</v>
      </c>
      <c r="E53" s="449">
        <v>266886</v>
      </c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53"/>
      <c r="R53" s="451"/>
      <c r="S53" s="451"/>
    </row>
    <row r="54" spans="1:19" s="450" customFormat="1" ht="18.75" customHeight="1">
      <c r="A54" s="454"/>
      <c r="B54" s="427"/>
      <c r="C54" s="427"/>
      <c r="D54" s="448">
        <v>6050</v>
      </c>
      <c r="E54" s="449"/>
      <c r="F54" s="449">
        <v>266886</v>
      </c>
      <c r="G54" s="449"/>
      <c r="H54" s="449"/>
      <c r="I54" s="449"/>
      <c r="J54" s="449"/>
      <c r="K54" s="449"/>
      <c r="L54" s="449"/>
      <c r="M54" s="449"/>
      <c r="N54" s="449"/>
      <c r="O54" s="449">
        <v>266886</v>
      </c>
      <c r="P54" s="453">
        <v>266886</v>
      </c>
      <c r="R54" s="451"/>
      <c r="S54" s="451"/>
    </row>
    <row r="55" spans="1:19" s="450" customFormat="1" ht="18.75" customHeight="1">
      <c r="A55" s="452" t="s">
        <v>400</v>
      </c>
      <c r="B55" s="410">
        <v>600</v>
      </c>
      <c r="C55" s="410">
        <v>60014</v>
      </c>
      <c r="D55" s="448">
        <v>6300</v>
      </c>
      <c r="E55" s="449">
        <v>54641</v>
      </c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53"/>
      <c r="R55" s="451"/>
      <c r="S55" s="451"/>
    </row>
    <row r="56" spans="1:19" s="450" customFormat="1" ht="18.75" customHeight="1">
      <c r="A56" s="454"/>
      <c r="B56" s="427"/>
      <c r="C56" s="427"/>
      <c r="D56" s="448">
        <v>6050</v>
      </c>
      <c r="E56" s="449"/>
      <c r="F56" s="449">
        <v>54641</v>
      </c>
      <c r="G56" s="449"/>
      <c r="H56" s="449"/>
      <c r="I56" s="449"/>
      <c r="J56" s="449"/>
      <c r="K56" s="449"/>
      <c r="L56" s="449"/>
      <c r="M56" s="449"/>
      <c r="N56" s="449"/>
      <c r="O56" s="449">
        <v>54641</v>
      </c>
      <c r="P56" s="453">
        <v>54641</v>
      </c>
      <c r="R56" s="451"/>
      <c r="S56" s="451"/>
    </row>
    <row r="57" spans="1:19" s="450" customFormat="1" ht="18.75" customHeight="1">
      <c r="A57" s="452" t="s">
        <v>401</v>
      </c>
      <c r="B57" s="410">
        <v>600</v>
      </c>
      <c r="C57" s="410">
        <v>60014</v>
      </c>
      <c r="D57" s="448">
        <v>6300</v>
      </c>
      <c r="E57" s="449">
        <v>50317</v>
      </c>
      <c r="F57" s="449"/>
      <c r="G57" s="449" t="s">
        <v>402</v>
      </c>
      <c r="H57" s="449"/>
      <c r="I57" s="449"/>
      <c r="J57" s="449"/>
      <c r="K57" s="449"/>
      <c r="L57" s="449"/>
      <c r="M57" s="449"/>
      <c r="N57" s="449"/>
      <c r="O57" s="449"/>
      <c r="P57" s="453"/>
      <c r="R57" s="451"/>
      <c r="S57" s="451"/>
    </row>
    <row r="58" spans="1:19" s="450" customFormat="1" ht="18.75" customHeight="1">
      <c r="A58" s="454"/>
      <c r="B58" s="427"/>
      <c r="C58" s="427"/>
      <c r="D58" s="448">
        <v>6050</v>
      </c>
      <c r="E58" s="449"/>
      <c r="F58" s="449">
        <v>50317</v>
      </c>
      <c r="G58" s="449"/>
      <c r="H58" s="449"/>
      <c r="I58" s="449"/>
      <c r="J58" s="449"/>
      <c r="K58" s="449"/>
      <c r="L58" s="449"/>
      <c r="M58" s="449"/>
      <c r="N58" s="449"/>
      <c r="O58" s="449">
        <v>50317</v>
      </c>
      <c r="P58" s="453">
        <v>50317</v>
      </c>
      <c r="R58" s="451"/>
      <c r="S58" s="451"/>
    </row>
    <row r="59" spans="1:19" s="450" customFormat="1" ht="18.75" customHeight="1">
      <c r="A59" s="452" t="s">
        <v>403</v>
      </c>
      <c r="B59" s="410">
        <v>600</v>
      </c>
      <c r="C59" s="410">
        <v>60014</v>
      </c>
      <c r="D59" s="448">
        <v>6300</v>
      </c>
      <c r="E59" s="449">
        <v>174804</v>
      </c>
      <c r="F59" s="449"/>
      <c r="G59" s="449" t="s">
        <v>402</v>
      </c>
      <c r="H59" s="449"/>
      <c r="I59" s="449"/>
      <c r="J59" s="449"/>
      <c r="K59" s="449"/>
      <c r="L59" s="449"/>
      <c r="M59" s="449"/>
      <c r="N59" s="449"/>
      <c r="O59" s="449"/>
      <c r="P59" s="453"/>
      <c r="R59" s="451"/>
      <c r="S59" s="451"/>
    </row>
    <row r="60" spans="1:19" s="450" customFormat="1" ht="18.75" customHeight="1">
      <c r="A60" s="454"/>
      <c r="B60" s="427"/>
      <c r="C60" s="427"/>
      <c r="D60" s="448">
        <v>6050</v>
      </c>
      <c r="E60" s="449"/>
      <c r="F60" s="449">
        <v>174804</v>
      </c>
      <c r="G60" s="449"/>
      <c r="H60" s="449"/>
      <c r="I60" s="449"/>
      <c r="J60" s="449"/>
      <c r="K60" s="449"/>
      <c r="L60" s="449"/>
      <c r="M60" s="449"/>
      <c r="N60" s="449"/>
      <c r="O60" s="449">
        <v>174804</v>
      </c>
      <c r="P60" s="453">
        <v>174804</v>
      </c>
      <c r="R60" s="451"/>
      <c r="S60" s="451"/>
    </row>
    <row r="61" spans="1:19" s="450" customFormat="1" ht="17.25" customHeight="1">
      <c r="A61" s="452" t="s">
        <v>404</v>
      </c>
      <c r="B61" s="410">
        <v>600</v>
      </c>
      <c r="C61" s="410">
        <v>60014</v>
      </c>
      <c r="D61" s="448">
        <v>6300</v>
      </c>
      <c r="E61" s="449">
        <v>20523</v>
      </c>
      <c r="F61" s="449"/>
      <c r="G61" s="449" t="s">
        <v>402</v>
      </c>
      <c r="H61" s="449"/>
      <c r="I61" s="449"/>
      <c r="J61" s="449"/>
      <c r="K61" s="449"/>
      <c r="L61" s="449"/>
      <c r="M61" s="449"/>
      <c r="N61" s="449"/>
      <c r="O61" s="449"/>
      <c r="P61" s="453"/>
      <c r="R61" s="451"/>
      <c r="S61" s="451"/>
    </row>
    <row r="62" spans="1:19" s="450" customFormat="1" ht="20.25" customHeight="1">
      <c r="A62" s="454"/>
      <c r="B62" s="427"/>
      <c r="C62" s="427"/>
      <c r="D62" s="448">
        <v>6050</v>
      </c>
      <c r="E62" s="449"/>
      <c r="F62" s="449">
        <v>20523</v>
      </c>
      <c r="G62" s="449"/>
      <c r="H62" s="449"/>
      <c r="I62" s="449"/>
      <c r="J62" s="449"/>
      <c r="K62" s="449"/>
      <c r="L62" s="449"/>
      <c r="M62" s="449"/>
      <c r="N62" s="449"/>
      <c r="O62" s="449">
        <v>20523</v>
      </c>
      <c r="P62" s="453">
        <v>20523</v>
      </c>
      <c r="R62" s="451"/>
      <c r="S62" s="451"/>
    </row>
    <row r="63" spans="1:19" s="463" customFormat="1" ht="12.75" customHeight="1">
      <c r="A63" s="455" t="s">
        <v>405</v>
      </c>
      <c r="B63" s="456"/>
      <c r="C63" s="457"/>
      <c r="D63" s="458"/>
      <c r="E63" s="459">
        <f>SUM(E45:E62)</f>
        <v>2675113</v>
      </c>
      <c r="F63" s="459">
        <f>SUM(F45:F62)</f>
        <v>2675113</v>
      </c>
      <c r="G63" s="459"/>
      <c r="H63" s="459"/>
      <c r="I63" s="459"/>
      <c r="J63" s="459"/>
      <c r="K63" s="459"/>
      <c r="L63" s="459"/>
      <c r="M63" s="459"/>
      <c r="N63" s="459"/>
      <c r="O63" s="459">
        <f>SUM(O45:O62)</f>
        <v>2675113</v>
      </c>
      <c r="P63" s="460">
        <f>SUM(P45:P62)</f>
        <v>2675113</v>
      </c>
      <c r="Q63" s="461"/>
      <c r="R63" s="462"/>
      <c r="S63" s="462"/>
    </row>
    <row r="64" spans="1:19" s="471" customFormat="1" ht="24.75" customHeight="1">
      <c r="A64" s="464" t="s">
        <v>273</v>
      </c>
      <c r="B64" s="465"/>
      <c r="C64" s="466"/>
      <c r="D64" s="467"/>
      <c r="E64" s="468">
        <f>SUM(E14+E17+E25+E43+E63)</f>
        <v>3462689</v>
      </c>
      <c r="F64" s="468">
        <f>SUM(F14+F17+F25+F43+F63)</f>
        <v>3462689</v>
      </c>
      <c r="G64" s="468">
        <f>SUM(G14+G17+G25+G43)</f>
        <v>787576</v>
      </c>
      <c r="H64" s="468">
        <v>171943</v>
      </c>
      <c r="I64" s="468">
        <v>236094</v>
      </c>
      <c r="J64" s="468">
        <f>SUM(J14+J17)</f>
        <v>141054</v>
      </c>
      <c r="K64" s="468">
        <v>238485</v>
      </c>
      <c r="L64" s="469"/>
      <c r="M64" s="469"/>
      <c r="N64" s="469"/>
      <c r="O64" s="468">
        <f>SUM(O63)</f>
        <v>2675113</v>
      </c>
      <c r="P64" s="468">
        <f>P63</f>
        <v>2675113</v>
      </c>
      <c r="Q64" s="470"/>
      <c r="R64" s="470"/>
      <c r="S64" s="470"/>
    </row>
  </sheetData>
  <sheetProtection/>
  <mergeCells count="73">
    <mergeCell ref="A63:C63"/>
    <mergeCell ref="A64:C64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1:A42"/>
    <mergeCell ref="B41:B42"/>
    <mergeCell ref="C41:C42"/>
    <mergeCell ref="A43:D43"/>
    <mergeCell ref="A44:D44"/>
    <mergeCell ref="A45:A46"/>
    <mergeCell ref="B45:B46"/>
    <mergeCell ref="C45:C46"/>
    <mergeCell ref="A19:A24"/>
    <mergeCell ref="B19:B24"/>
    <mergeCell ref="C19:C24"/>
    <mergeCell ref="A25:D25"/>
    <mergeCell ref="A26:A40"/>
    <mergeCell ref="B26:B40"/>
    <mergeCell ref="C26:C40"/>
    <mergeCell ref="A14:D14"/>
    <mergeCell ref="A15:A16"/>
    <mergeCell ref="B15:B16"/>
    <mergeCell ref="C15:C16"/>
    <mergeCell ref="A17:D17"/>
    <mergeCell ref="A18:D18"/>
    <mergeCell ref="R8:R9"/>
    <mergeCell ref="S8:S9"/>
    <mergeCell ref="A11:D11"/>
    <mergeCell ref="A12:A13"/>
    <mergeCell ref="B12:B13"/>
    <mergeCell ref="C12:C13"/>
    <mergeCell ref="H7:N7"/>
    <mergeCell ref="O7:O9"/>
    <mergeCell ref="P7:S7"/>
    <mergeCell ref="H8:I8"/>
    <mergeCell ref="J8:J9"/>
    <mergeCell ref="K8:K9"/>
    <mergeCell ref="L8:L9"/>
    <mergeCell ref="M8:M9"/>
    <mergeCell ref="N8:N9"/>
    <mergeCell ref="P8:P9"/>
    <mergeCell ref="A1:S1"/>
    <mergeCell ref="A3:S3"/>
    <mergeCell ref="A6:A9"/>
    <mergeCell ref="B6:B9"/>
    <mergeCell ref="C6:C9"/>
    <mergeCell ref="D6:D9"/>
    <mergeCell ref="E6:E9"/>
    <mergeCell ref="F6:F9"/>
    <mergeCell ref="G6:S6"/>
    <mergeCell ref="G7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421875" style="0" customWidth="1"/>
    <col min="3" max="3" width="9.7109375" style="0" customWidth="1"/>
    <col min="5" max="5" width="21.57421875" style="0" customWidth="1"/>
    <col min="6" max="6" width="19.00390625" style="0" customWidth="1"/>
    <col min="7" max="7" width="13.421875" style="0" customWidth="1"/>
  </cols>
  <sheetData>
    <row r="2" spans="6:7" ht="12.75">
      <c r="F2" s="472" t="s">
        <v>406</v>
      </c>
      <c r="G2" s="472"/>
    </row>
    <row r="3" spans="6:7" ht="12.75">
      <c r="F3" s="473" t="s">
        <v>407</v>
      </c>
      <c r="G3" s="473"/>
    </row>
    <row r="4" spans="6:7" ht="12.75">
      <c r="F4" s="473" t="s">
        <v>408</v>
      </c>
      <c r="G4" s="473"/>
    </row>
    <row r="6" spans="1:7" ht="18" customHeight="1">
      <c r="A6" s="474" t="s">
        <v>409</v>
      </c>
      <c r="B6" s="474"/>
      <c r="C6" s="474"/>
      <c r="D6" s="474"/>
      <c r="E6" s="474"/>
      <c r="F6" s="474"/>
      <c r="G6" s="474"/>
    </row>
    <row r="7" spans="5:7" ht="12.75">
      <c r="E7" s="19"/>
      <c r="F7" s="19"/>
      <c r="G7" s="475" t="s">
        <v>89</v>
      </c>
    </row>
    <row r="8" spans="1:7" ht="63" customHeight="1">
      <c r="A8" s="476" t="s">
        <v>90</v>
      </c>
      <c r="B8" s="476" t="s">
        <v>2</v>
      </c>
      <c r="C8" s="476" t="s">
        <v>3</v>
      </c>
      <c r="D8" s="476" t="s">
        <v>238</v>
      </c>
      <c r="E8" s="477" t="s">
        <v>410</v>
      </c>
      <c r="F8" s="476" t="s">
        <v>411</v>
      </c>
      <c r="G8" s="477" t="s">
        <v>412</v>
      </c>
    </row>
    <row r="9" spans="1:7" ht="12.75">
      <c r="A9" s="478">
        <v>1</v>
      </c>
      <c r="B9" s="478">
        <v>2</v>
      </c>
      <c r="C9" s="478">
        <v>3</v>
      </c>
      <c r="D9" s="478">
        <v>4</v>
      </c>
      <c r="E9" s="478">
        <v>5</v>
      </c>
      <c r="F9" s="478">
        <v>6</v>
      </c>
      <c r="G9" s="478">
        <v>7</v>
      </c>
    </row>
    <row r="10" spans="1:7" ht="15.75">
      <c r="A10" s="479" t="s">
        <v>413</v>
      </c>
      <c r="B10" s="480"/>
      <c r="C10" s="480"/>
      <c r="D10" s="480"/>
      <c r="E10" s="481"/>
      <c r="F10" s="482"/>
      <c r="G10" s="483">
        <f>G11+G14</f>
        <v>1233614</v>
      </c>
    </row>
    <row r="11" spans="1:7" ht="38.25">
      <c r="A11" s="484"/>
      <c r="B11" s="485">
        <v>853</v>
      </c>
      <c r="C11" s="485"/>
      <c r="D11" s="485"/>
      <c r="E11" s="486" t="s">
        <v>414</v>
      </c>
      <c r="F11" s="487"/>
      <c r="G11" s="488">
        <f>G12</f>
        <v>141054</v>
      </c>
    </row>
    <row r="12" spans="1:7" ht="38.25">
      <c r="A12" s="484" t="s">
        <v>4</v>
      </c>
      <c r="B12" s="489"/>
      <c r="C12" s="489">
        <v>85311</v>
      </c>
      <c r="D12" s="489"/>
      <c r="E12" s="490" t="s">
        <v>415</v>
      </c>
      <c r="F12" s="491" t="s">
        <v>416</v>
      </c>
      <c r="G12" s="492">
        <f>G13</f>
        <v>141054</v>
      </c>
    </row>
    <row r="13" spans="1:7" ht="25.5">
      <c r="A13" s="484"/>
      <c r="B13" s="489"/>
      <c r="C13" s="489"/>
      <c r="D13" s="489">
        <v>2510</v>
      </c>
      <c r="E13" s="490" t="s">
        <v>417</v>
      </c>
      <c r="F13" s="493"/>
      <c r="G13" s="492">
        <v>141054</v>
      </c>
    </row>
    <row r="14" spans="1:7" ht="47.25">
      <c r="A14" s="494"/>
      <c r="B14" s="495">
        <v>921</v>
      </c>
      <c r="C14" s="496"/>
      <c r="D14" s="496"/>
      <c r="E14" s="497" t="s">
        <v>418</v>
      </c>
      <c r="F14" s="498"/>
      <c r="G14" s="499">
        <v>1092560</v>
      </c>
    </row>
    <row r="15" spans="1:7" ht="38.25">
      <c r="A15" s="484" t="s">
        <v>5</v>
      </c>
      <c r="B15" s="489"/>
      <c r="C15" s="489">
        <v>92118</v>
      </c>
      <c r="D15" s="489">
        <v>2480</v>
      </c>
      <c r="E15" s="500" t="s">
        <v>419</v>
      </c>
      <c r="F15" s="491" t="s">
        <v>416</v>
      </c>
      <c r="G15" s="492">
        <v>1092560</v>
      </c>
    </row>
    <row r="16" spans="1:7" ht="15.75">
      <c r="A16" s="501" t="s">
        <v>420</v>
      </c>
      <c r="B16" s="502"/>
      <c r="C16" s="502"/>
      <c r="D16" s="502"/>
      <c r="E16" s="502"/>
      <c r="F16" s="503"/>
      <c r="G16" s="504">
        <f>G17+G21</f>
        <v>4125101</v>
      </c>
    </row>
    <row r="17" spans="1:7" ht="15.75">
      <c r="A17" s="505"/>
      <c r="B17" s="506">
        <v>801</v>
      </c>
      <c r="C17" s="485"/>
      <c r="D17" s="485"/>
      <c r="E17" s="507" t="s">
        <v>421</v>
      </c>
      <c r="F17" s="485"/>
      <c r="G17" s="488">
        <f>SUM(G18:G20)</f>
        <v>3991168</v>
      </c>
    </row>
    <row r="18" spans="1:7" ht="26.25" customHeight="1">
      <c r="A18" s="484" t="s">
        <v>4</v>
      </c>
      <c r="B18" s="489"/>
      <c r="C18" s="489">
        <v>80120</v>
      </c>
      <c r="D18" s="489">
        <v>2540</v>
      </c>
      <c r="E18" s="508" t="s">
        <v>422</v>
      </c>
      <c r="F18" s="491" t="s">
        <v>416</v>
      </c>
      <c r="G18" s="492">
        <v>404373</v>
      </c>
    </row>
    <row r="19" spans="1:7" ht="30">
      <c r="A19" s="484" t="s">
        <v>5</v>
      </c>
      <c r="B19" s="489"/>
      <c r="C19" s="489">
        <v>80123</v>
      </c>
      <c r="D19" s="489">
        <v>2540</v>
      </c>
      <c r="E19" s="490" t="s">
        <v>423</v>
      </c>
      <c r="F19" s="491" t="s">
        <v>416</v>
      </c>
      <c r="G19" s="492">
        <v>99985</v>
      </c>
    </row>
    <row r="20" spans="1:7" ht="30">
      <c r="A20" s="484" t="s">
        <v>6</v>
      </c>
      <c r="B20" s="489"/>
      <c r="C20" s="489">
        <v>80130</v>
      </c>
      <c r="D20" s="489">
        <v>2540</v>
      </c>
      <c r="E20" s="490" t="s">
        <v>424</v>
      </c>
      <c r="F20" s="491" t="s">
        <v>416</v>
      </c>
      <c r="G20" s="492">
        <v>3486810</v>
      </c>
    </row>
    <row r="21" spans="1:7" ht="38.25">
      <c r="A21" s="484"/>
      <c r="B21" s="485">
        <v>853</v>
      </c>
      <c r="C21" s="485"/>
      <c r="D21" s="485"/>
      <c r="E21" s="486" t="s">
        <v>414</v>
      </c>
      <c r="F21" s="487"/>
      <c r="G21" s="488">
        <f>G22</f>
        <v>133933</v>
      </c>
    </row>
    <row r="22" spans="1:7" ht="38.25">
      <c r="A22" s="484" t="s">
        <v>7</v>
      </c>
      <c r="B22" s="489"/>
      <c r="C22" s="489">
        <v>85311</v>
      </c>
      <c r="D22" s="489"/>
      <c r="E22" s="490" t="s">
        <v>415</v>
      </c>
      <c r="F22" s="491" t="s">
        <v>416</v>
      </c>
      <c r="G22" s="492">
        <v>133933</v>
      </c>
    </row>
    <row r="23" spans="1:7" ht="25.5">
      <c r="A23" s="484"/>
      <c r="B23" s="489"/>
      <c r="C23" s="489"/>
      <c r="D23" s="489">
        <v>2580</v>
      </c>
      <c r="E23" s="490" t="s">
        <v>425</v>
      </c>
      <c r="F23" s="493"/>
      <c r="G23" s="492">
        <v>54353</v>
      </c>
    </row>
    <row r="24" spans="1:7" ht="38.25">
      <c r="A24" s="484"/>
      <c r="B24" s="489"/>
      <c r="C24" s="489"/>
      <c r="D24" s="489">
        <v>2580</v>
      </c>
      <c r="E24" s="490" t="s">
        <v>426</v>
      </c>
      <c r="F24" s="493"/>
      <c r="G24" s="492">
        <v>79580</v>
      </c>
    </row>
    <row r="25" spans="1:7" ht="15.75">
      <c r="A25" s="509" t="s">
        <v>273</v>
      </c>
      <c r="B25" s="510"/>
      <c r="C25" s="510"/>
      <c r="D25" s="510"/>
      <c r="E25" s="511"/>
      <c r="F25" s="512"/>
      <c r="G25" s="513">
        <f>G10+G16</f>
        <v>5358715</v>
      </c>
    </row>
  </sheetData>
  <sheetProtection/>
  <mergeCells count="5">
    <mergeCell ref="F2:G2"/>
    <mergeCell ref="F3:G3"/>
    <mergeCell ref="F4:G4"/>
    <mergeCell ref="A6:G6"/>
    <mergeCell ref="A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Mirek</cp:lastModifiedBy>
  <cp:lastPrinted>2013-01-03T11:15:43Z</cp:lastPrinted>
  <dcterms:created xsi:type="dcterms:W3CDTF">2008-11-18T07:01:08Z</dcterms:created>
  <dcterms:modified xsi:type="dcterms:W3CDTF">2013-01-07T07:58:53Z</dcterms:modified>
  <cp:category/>
  <cp:version/>
  <cp:contentType/>
  <cp:contentStatus/>
</cp:coreProperties>
</file>